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mc:AlternateContent xmlns:mc="http://schemas.openxmlformats.org/markup-compatibility/2006">
    <mc:Choice Requires="x15">
      <x15ac:absPath xmlns:x15ac="http://schemas.microsoft.com/office/spreadsheetml/2010/11/ac" url="D:\USUARIOS\aramos\Downloads\"/>
    </mc:Choice>
  </mc:AlternateContent>
  <xr:revisionPtr revIDLastSave="0" documentId="13_ncr:1_{F35FED1F-C99C-41FF-9824-83ED9D8F5E3E}" xr6:coauthVersionLast="47" xr6:coauthVersionMax="47" xr10:uidLastSave="{00000000-0000-0000-0000-000000000000}"/>
  <workbookProtection workbookAlgorithmName="SHA-512" workbookHashValue="2MFxicOFKquBvsI+S/olSurKyxOzzwJ2OqYRcCxdb2xDzFxyX8NNziO47ExwakoB7trJTjqKdEy3xfKbetPLiw==" workbookSaltValue="VEFAZ3t57z3HOy5riVqi6Q==" workbookSpinCount="100000" lockStructure="1"/>
  <bookViews>
    <workbookView xWindow="-120" yWindow="-120" windowWidth="29040" windowHeight="15720" tabRatio="564" xr2:uid="{00000000-000D-0000-FFFF-FFFF00000000}"/>
  </bookViews>
  <sheets>
    <sheet name="1. Inscripción" sheetId="1" r:id="rId1"/>
    <sheet name="Listas Inscripción" sheetId="13" state="hidden" r:id="rId2"/>
    <sheet name="2. Caracterización" sheetId="6" r:id="rId3"/>
    <sheet name="Listas caracterización" sheetId="4" state="hidden" r:id="rId4"/>
    <sheet name="Listas Verificación" sheetId="10" state="hidden" r:id="rId5"/>
    <sheet name="3. Verificación" sheetId="3" r:id="rId6"/>
    <sheet name="INDICADORES" sheetId="15" state="hidden" r:id="rId7"/>
    <sheet name="Plan Mejora" sheetId="16" r:id="rId8"/>
    <sheet name="Base de datos" sheetId="9" r:id="rId9"/>
  </sheets>
  <definedNames>
    <definedName name="_xlnm._FilterDatabase" localSheetId="2" hidden="1">'2. Caracterización'!#REF!</definedName>
    <definedName name="_xlnm._FilterDatabase" localSheetId="5" hidden="1">'3. Verificación'!$C$31:$M$31</definedName>
    <definedName name="_xlnm._FilterDatabase" localSheetId="3" hidden="1">'Listas caracterización'!$A$2:$AE$1141</definedName>
    <definedName name="_xlnm._FilterDatabase" localSheetId="1" hidden="1">'Listas Inscripción'!$A$2:$W$1141</definedName>
    <definedName name="acceso">'Listas caracterización'!$G$3:$G$5</definedName>
    <definedName name="acceso1">'Listas caracterización'!$G$3:$G$6</definedName>
    <definedName name="actividad">'Listas caracterización'!#REF!</definedName>
    <definedName name="actividad_turística">'Listas caracterización'!#REF!</definedName>
    <definedName name="actividades">'Listas caracterización'!#REF!</definedName>
    <definedName name="agua">'Listas caracterización'!#REF!</definedName>
    <definedName name="año">'Listas caracterización'!#REF!</definedName>
    <definedName name="años">'Listas Inscripción'!$K$3:$K$133</definedName>
    <definedName name="área">'Listas caracterización'!#REF!</definedName>
    <definedName name="_xlnm.Print_Area" localSheetId="0">'1. Inscripción'!$B$1:$W$115</definedName>
    <definedName name="_xlnm.Print_Area" localSheetId="2">'2. Caracterización'!$A$1:$AG$126</definedName>
    <definedName name="_xlnm.Print_Area" localSheetId="5">'3. Verificación'!$A$1:$AB$138</definedName>
    <definedName name="AUTORIDAD">'Listas caracterización'!#REF!</definedName>
    <definedName name="bien">'Listas caracterización'!#REF!</definedName>
    <definedName name="canal">'Listas caracterización'!#REF!</definedName>
    <definedName name="canales">'Listas caracterización'!#REF!</definedName>
    <definedName name="canvas">'Listas caracterización'!#REF!</definedName>
    <definedName name="certificación">'Listas caracterización'!$R$3:$R$12</definedName>
    <definedName name="certificaciones">'Listas caracterización'!#REF!</definedName>
    <definedName name="CIAP1.1.1">'Listas Verificación'!$A$4:$A$8</definedName>
    <definedName name="CIAP1.1.3">Table7[3.1.3]</definedName>
    <definedName name="CIAP1.2.1">Tabla3[3.1.4]</definedName>
    <definedName name="CIAP1.2.2">Tabla4[3.2.1]</definedName>
    <definedName name="CIAP1.3.1">Tabla9[3.2.2]</definedName>
    <definedName name="CIAP1.3.2">Tabla10[3.2.3]</definedName>
    <definedName name="CIAP1.3.3">Tabla11[3.2.4]</definedName>
    <definedName name="CIAP1.3.4">Tabla12[3.2.5]</definedName>
    <definedName name="CIAP1.3.5">Tabla13[Puntaje]</definedName>
    <definedName name="CIAP1.4.1">#REF!</definedName>
    <definedName name="CIAP2.1.1">#REF!</definedName>
    <definedName name="CIAP2.1.2">#REF!</definedName>
    <definedName name="CIAP2.2.1">#REF!</definedName>
    <definedName name="CIAP2.2.2">#REF!</definedName>
    <definedName name="CIAP2.2.3">#REF!</definedName>
    <definedName name="CIAP2.2.4">#REF!</definedName>
    <definedName name="CIAP2.2.5">#REF!</definedName>
    <definedName name="CIAP2.2.6">#REF!</definedName>
    <definedName name="CIAP2.3.1">#REF!</definedName>
    <definedName name="CIAP2.4.1">#REF!</definedName>
    <definedName name="CIAP2.5.1">#REF!</definedName>
    <definedName name="CIAP3.1.1">#REF!</definedName>
    <definedName name="CIAP3.2.1">#REF!</definedName>
    <definedName name="CICLO">'Listas caracterización'!#REF!</definedName>
    <definedName name="clasificación">'Listas caracterización'!#REF!</definedName>
    <definedName name="competidore">'Listas caracterización'!#REF!</definedName>
    <definedName name="competidores">'Listas caracterización'!#REF!</definedName>
    <definedName name="compras">'Listas caracterización'!#REF!</definedName>
    <definedName name="comprasx">'Listas caracterización'!#REF!</definedName>
    <definedName name="comunidad">'Listas caracterización'!#REF!</definedName>
    <definedName name="concesión">'Listas caracterización'!#REF!</definedName>
    <definedName name="conoce">'Listas caracterización'!#REF!</definedName>
    <definedName name="contabilidad">'Listas caracterización'!#REF!</definedName>
    <definedName name="contratación">'Listas caracterización'!#REF!</definedName>
    <definedName name="cumple">'Listas caracterización'!#REF!</definedName>
    <definedName name="día">'Listas caracterización'!$A$3:$A$33</definedName>
    <definedName name="documento">'Listas caracterización'!#REF!</definedName>
    <definedName name="educ">'Listas caracterización'!#REF!</definedName>
    <definedName name="empaques">'Listas caracterización'!#REF!</definedName>
    <definedName name="empleo">'Listas caracterización'!#REF!</definedName>
    <definedName name="empresa">'Listas caracterización'!#REF!</definedName>
    <definedName name="energía">'Listas caracterización'!#REF!</definedName>
    <definedName name="estrategias_mercadeo">'Listas caracterización'!#REF!</definedName>
    <definedName name="etapa">'Listas caracterización'!#REF!</definedName>
    <definedName name="ferias">'Listas caracterización'!#REF!</definedName>
    <definedName name="ficha">'Listas caracterización'!#REF!</definedName>
    <definedName name="forma">'Listas caracterización'!#REF!</definedName>
    <definedName name="forma_pago">'Listas caracterización'!#REF!</definedName>
    <definedName name="formalización">'Listas caracterización'!#REF!</definedName>
    <definedName name="genero">'Listas caracterización'!#REF!</definedName>
    <definedName name="insumo">'Listas caracterización'!#REF!</definedName>
    <definedName name="insumos">'Listas caracterización'!#REF!</definedName>
    <definedName name="jurídica">'Listas caracterización'!#REF!</definedName>
    <definedName name="marca">'Listas caracterización'!#REF!</definedName>
    <definedName name="marco">'Listas caracterización'!#REF!</definedName>
    <definedName name="mecanismo">'Listas caracterización'!#REF!</definedName>
    <definedName name="mecanismo_comercial">'Listas caracterización'!#REF!</definedName>
    <definedName name="mecanismos">'Listas caracterización'!#REF!</definedName>
    <definedName name="medición">'Listas caracterización'!#REF!</definedName>
    <definedName name="medio">'Listas caracterización'!#REF!</definedName>
    <definedName name="mercado">'Listas caracterización'!#REF!</definedName>
    <definedName name="mes">'Listas caracterización'!$B$3:$B$14</definedName>
    <definedName name="municipio">'Listas caracterización'!$I$3:$I$1141</definedName>
    <definedName name="NA">'Listas caracterización'!#REF!</definedName>
    <definedName name="No">'Listas caracterización'!#REF!</definedName>
    <definedName name="origen">'Listas caracterización'!#REF!</definedName>
    <definedName name="pagos">'Listas caracterización'!#REF!</definedName>
    <definedName name="permiso">'Listas caracterización'!$Q$3:$Q$14</definedName>
    <definedName name="permisos">'Listas caracterización'!$Q$3:$Q$17</definedName>
    <definedName name="Perro">'Listas caracterización'!#REF!</definedName>
    <definedName name="persona">'Listas caracterización'!#REF!</definedName>
    <definedName name="PGIRS">'Listas caracterización'!#REF!</definedName>
    <definedName name="PQR">'Listas caracterización'!#REF!</definedName>
    <definedName name="pregunta">'Listas caracterización'!#REF!</definedName>
    <definedName name="preguntados">'Listas caracterización'!#REF!</definedName>
    <definedName name="premios">'Listas caracterización'!#REF!</definedName>
    <definedName name="producto">'Listas caracterización'!#REF!</definedName>
    <definedName name="promoción">'Listas caracterización'!#REF!</definedName>
    <definedName name="Punt1.1.1">'Listas Verificación'!$A$4:$B$7</definedName>
    <definedName name="Punt1.1.2">'Listas Verificación'!$C$4:$D$7</definedName>
    <definedName name="Punt1.1.3">'Listas Verificación'!$E$4:$F$13</definedName>
    <definedName name="Punt1.2.1">'Listas Verificación'!$G$4:$H$6</definedName>
    <definedName name="Punt1.2.2">'Listas Verificación'!$I$4:$J$6</definedName>
    <definedName name="Punt1.3.1">'Listas Verificación'!$K$4:$L$7</definedName>
    <definedName name="Punt1.3.2">'Listas Verificación'!$M$4:$N$13</definedName>
    <definedName name="Punt1.3.3">'Listas Verificación'!$O$4:$P$6</definedName>
    <definedName name="Punt1.3.4">'Listas Verificación'!$Q$4:$R$7</definedName>
    <definedName name="Punt1.3.5">'Listas Verificación'!$T$4:$U$7</definedName>
    <definedName name="Punt1.4.1">'Listas Verificación'!#REF!</definedName>
    <definedName name="Punt2.1.1">'Listas Verificación'!#REF!</definedName>
    <definedName name="Punt2.1.2">'Listas Verificación'!#REF!</definedName>
    <definedName name="Punt2.2.1">'Listas Verificación'!#REF!</definedName>
    <definedName name="Punt2.2.2">'Listas Verificación'!#REF!</definedName>
    <definedName name="Punt2.2.3">'Listas Verificación'!#REF!</definedName>
    <definedName name="Punt2.2.4">'Listas Verificación'!#REF!</definedName>
    <definedName name="Punt2.2.5">'Listas Verificación'!#REF!</definedName>
    <definedName name="Punt2.2.6">'Listas Verificación'!#REF!</definedName>
    <definedName name="Punt2.3.1">'Listas Verificación'!#REF!</definedName>
    <definedName name="Punt2.4.1">'Listas Verificación'!#REF!</definedName>
    <definedName name="Punt2.5.1">'Listas Verificación'!#REF!</definedName>
    <definedName name="Punt3.1.1">'Listas Verificación'!#REF!</definedName>
    <definedName name="Punt3.2.1">'Listas Verificación'!#REF!</definedName>
    <definedName name="regimen">'Listas caracterización'!#REF!</definedName>
    <definedName name="residuos">'Listas caracterización'!#REF!</definedName>
    <definedName name="respo">'Listas caracterización'!#REF!</definedName>
    <definedName name="salario">'Listas caracterización'!#REF!</definedName>
    <definedName name="satisfacción">'Listas caracterización'!#REF!</definedName>
    <definedName name="SSST">'Listas caracterización'!#REF!</definedName>
    <definedName name="subsector">'Listas caracterización'!#REF!</definedName>
    <definedName name="subsectores">'Listas caracterización'!#REF!</definedName>
    <definedName name="tamaño">'Listas caracterización'!$H$3:$H$6</definedName>
    <definedName name="tenencia">'Listas caracterización'!#REF!</definedName>
    <definedName name="tipo_Doc">'Listas Inscripción'!$E$3:$E$5</definedName>
    <definedName name="tipo_empresa">'Listas caracterización'!#REF!</definedName>
    <definedName name="turismo_naturaleza">'Listas caracterización'!#REF!</definedName>
    <definedName name="unidad">'Listas caracterización'!#REF!</definedName>
    <definedName name="unidades">'Listas caracterización'!$AA$3:$AA$11</definedName>
    <definedName name="vertimientos">'Listas caracterización'!#REF!</definedName>
    <definedName name="visión">'Listas caracterización'!$Z$3:$Z$4</definedName>
    <definedName name="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4" i="3" l="1"/>
  <c r="Y74" i="3"/>
  <c r="BL7" i="10"/>
  <c r="Y75" i="3"/>
  <c r="R7" i="10"/>
  <c r="AH8" i="10"/>
  <c r="AH7" i="10"/>
  <c r="E3" i="16"/>
  <c r="E37" i="16"/>
  <c r="E38" i="16"/>
  <c r="E39" i="16"/>
  <c r="E36" i="16"/>
  <c r="E35" i="16"/>
  <c r="E34" i="16"/>
  <c r="E31" i="16"/>
  <c r="E32" i="16"/>
  <c r="E33" i="16"/>
  <c r="E30" i="16"/>
  <c r="E29" i="16"/>
  <c r="E28" i="16"/>
  <c r="E27" i="16"/>
  <c r="E25" i="16"/>
  <c r="E26" i="16"/>
  <c r="E24" i="16"/>
  <c r="E23" i="16"/>
  <c r="E22" i="16"/>
  <c r="E20" i="16"/>
  <c r="E21" i="16"/>
  <c r="E19" i="16"/>
  <c r="E18" i="16"/>
  <c r="E15" i="16"/>
  <c r="E16" i="16"/>
  <c r="E17" i="16"/>
  <c r="E14" i="16"/>
  <c r="E12" i="16"/>
  <c r="E13" i="16"/>
  <c r="E11" i="16"/>
  <c r="E8" i="16"/>
  <c r="E9" i="16"/>
  <c r="E10" i="16"/>
  <c r="E7" i="16"/>
  <c r="E4" i="16"/>
  <c r="E5" i="16"/>
  <c r="E6" i="16"/>
  <c r="P65" i="1"/>
  <c r="P69" i="1"/>
  <c r="P67" i="1"/>
  <c r="O75" i="6" l="1"/>
  <c r="E59" i="6"/>
  <c r="Y49" i="3" l="1"/>
  <c r="I121" i="3" s="1"/>
  <c r="JT7" i="9" s="1"/>
  <c r="AN5" i="10"/>
  <c r="Z20" i="6"/>
  <c r="AO20" i="6" s="1"/>
  <c r="AP20" i="6" s="1"/>
  <c r="S18" i="6"/>
  <c r="S19" i="6"/>
  <c r="S20" i="6"/>
  <c r="KA6" i="9"/>
  <c r="JZ6" i="9"/>
  <c r="JX6" i="9"/>
  <c r="JW6" i="9"/>
  <c r="JV6" i="9"/>
  <c r="JU6" i="9"/>
  <c r="JT6" i="9"/>
  <c r="JS6" i="9"/>
  <c r="JQ6" i="9"/>
  <c r="JP6" i="9"/>
  <c r="JO6" i="9"/>
  <c r="JN6" i="9"/>
  <c r="JL6" i="9"/>
  <c r="JK6" i="9"/>
  <c r="IZ7" i="9"/>
  <c r="IX7" i="9"/>
  <c r="JJ6" i="9"/>
  <c r="JI6" i="9"/>
  <c r="JH6" i="9"/>
  <c r="JG6" i="9"/>
  <c r="JF6" i="9"/>
  <c r="JE6" i="9"/>
  <c r="JD6" i="9"/>
  <c r="JC6" i="9"/>
  <c r="JB6" i="9"/>
  <c r="JA6" i="9"/>
  <c r="IZ6" i="9"/>
  <c r="IY6" i="9"/>
  <c r="IX6" i="9"/>
  <c r="IW6" i="9"/>
  <c r="IV6" i="9"/>
  <c r="IU6" i="9"/>
  <c r="IT6" i="9"/>
  <c r="IS7" i="9"/>
  <c r="IR7" i="9"/>
  <c r="IQ7" i="9"/>
  <c r="IP7" i="9"/>
  <c r="IO7" i="9"/>
  <c r="IN7" i="9"/>
  <c r="IM7" i="9"/>
  <c r="IL7" i="9"/>
  <c r="IK7" i="9"/>
  <c r="IJ7" i="9"/>
  <c r="II7" i="9"/>
  <c r="IH7" i="9"/>
  <c r="IG7" i="9"/>
  <c r="IF7" i="9"/>
  <c r="IE7" i="9"/>
  <c r="ID7" i="9"/>
  <c r="IC7" i="9"/>
  <c r="IB7" i="9"/>
  <c r="IA7" i="9"/>
  <c r="HZ7" i="9"/>
  <c r="HY7" i="9"/>
  <c r="IS6" i="9"/>
  <c r="IR6" i="9"/>
  <c r="IQ6" i="9"/>
  <c r="IP6" i="9"/>
  <c r="IO6" i="9"/>
  <c r="IN6" i="9"/>
  <c r="IM6" i="9"/>
  <c r="IL6" i="9"/>
  <c r="IK6" i="9"/>
  <c r="IJ6" i="9"/>
  <c r="II6" i="9"/>
  <c r="IH6" i="9"/>
  <c r="IG6" i="9"/>
  <c r="IF6" i="9"/>
  <c r="IE6" i="9"/>
  <c r="ID6" i="9"/>
  <c r="IC6" i="9"/>
  <c r="IB6" i="9"/>
  <c r="IA6" i="9"/>
  <c r="HZ6" i="9"/>
  <c r="HY6" i="9"/>
  <c r="HX7" i="9"/>
  <c r="HX6" i="9"/>
  <c r="HR7" i="9"/>
  <c r="HR6" i="9"/>
  <c r="HW7" i="9"/>
  <c r="HV7" i="9"/>
  <c r="HU7" i="9"/>
  <c r="HT7" i="9"/>
  <c r="HS7" i="9"/>
  <c r="HQ7" i="9"/>
  <c r="HW6" i="9"/>
  <c r="HV6" i="9"/>
  <c r="HU6" i="9"/>
  <c r="HT6" i="9"/>
  <c r="HS6" i="9"/>
  <c r="HQ6" i="9"/>
  <c r="HP7" i="9"/>
  <c r="HO7" i="9"/>
  <c r="HN7" i="9"/>
  <c r="HM7" i="9"/>
  <c r="HP6" i="9"/>
  <c r="HO6" i="9"/>
  <c r="HN6" i="9"/>
  <c r="HM6" i="9"/>
  <c r="HL7" i="9"/>
  <c r="HK7" i="9"/>
  <c r="HJ7" i="9"/>
  <c r="HI7" i="9"/>
  <c r="HL6" i="9"/>
  <c r="HK6" i="9"/>
  <c r="HJ6" i="9"/>
  <c r="HI6" i="9"/>
  <c r="HH6" i="9"/>
  <c r="HH7" i="9"/>
  <c r="HG6" i="9"/>
  <c r="HE6" i="9"/>
  <c r="HG7" i="9"/>
  <c r="HF7" i="9"/>
  <c r="HE7" i="9"/>
  <c r="HF6" i="9"/>
  <c r="HD7" i="9"/>
  <c r="HC7" i="9"/>
  <c r="HC6" i="9"/>
  <c r="HB6" i="9"/>
  <c r="HA7" i="9"/>
  <c r="GZ7" i="9"/>
  <c r="HA6" i="9"/>
  <c r="GW7" i="9"/>
  <c r="GZ6" i="9"/>
  <c r="GY7" i="9"/>
  <c r="GX7" i="9"/>
  <c r="GX5" i="9"/>
  <c r="GX6" i="9"/>
  <c r="GY6" i="9" s="1"/>
  <c r="GW6" i="9"/>
  <c r="GV7" i="9"/>
  <c r="GU7" i="9"/>
  <c r="GT7" i="9"/>
  <c r="GS7" i="9"/>
  <c r="GR7" i="9"/>
  <c r="GQ7" i="9"/>
  <c r="GP7" i="9"/>
  <c r="GO7" i="9"/>
  <c r="GN7" i="9"/>
  <c r="GM7" i="9"/>
  <c r="GL7" i="9"/>
  <c r="GK7" i="9"/>
  <c r="GJ7" i="9"/>
  <c r="GI7" i="9"/>
  <c r="GH7" i="9"/>
  <c r="GG7" i="9"/>
  <c r="GF7" i="9"/>
  <c r="GE7" i="9"/>
  <c r="GD7" i="9"/>
  <c r="GC7" i="9"/>
  <c r="GR5" i="9" a="1"/>
  <c r="GR5" i="9" s="1"/>
  <c r="GM5" i="9" a="1"/>
  <c r="GM5" i="9" s="1"/>
  <c r="GH5" i="9" a="1"/>
  <c r="GH5" i="9" s="1"/>
  <c r="GG6" i="9"/>
  <c r="GL6" i="9" s="1"/>
  <c r="GQ6" i="9" s="1"/>
  <c r="GV6" i="9" s="1"/>
  <c r="GF6" i="9"/>
  <c r="GK6" i="9" s="1"/>
  <c r="GP6" i="9" s="1"/>
  <c r="GU6" i="9" s="1"/>
  <c r="GE6" i="9"/>
  <c r="GJ6" i="9" s="1"/>
  <c r="GO6" i="9" s="1"/>
  <c r="GT6" i="9" s="1"/>
  <c r="GD6" i="9"/>
  <c r="GI6" i="9" s="1"/>
  <c r="GN6" i="9" s="1"/>
  <c r="GS6" i="9" s="1"/>
  <c r="GC6" i="9"/>
  <c r="GH6" i="9" s="1"/>
  <c r="GM6" i="9" s="1"/>
  <c r="GR6" i="9" s="1"/>
  <c r="GC5" i="9"/>
  <c r="GD5" i="9" a="1"/>
  <c r="GD5" i="9" s="1"/>
  <c r="GB7" i="9"/>
  <c r="GA7" i="9"/>
  <c r="FZ7" i="9"/>
  <c r="FY7" i="9"/>
  <c r="FV5" i="9"/>
  <c r="FY5" i="9"/>
  <c r="FW7" i="9"/>
  <c r="FW6" i="9"/>
  <c r="GA6" i="9" s="1"/>
  <c r="FX7" i="9"/>
  <c r="FV7" i="9"/>
  <c r="FU7" i="9"/>
  <c r="FT7" i="9"/>
  <c r="FS7" i="9"/>
  <c r="FR7" i="9"/>
  <c r="FQ7" i="9"/>
  <c r="FX6" i="9"/>
  <c r="GB6" i="9" s="1"/>
  <c r="FV6" i="9"/>
  <c r="FZ6" i="9" s="1"/>
  <c r="FU6" i="9"/>
  <c r="FY6" i="9" s="1"/>
  <c r="FU5" i="9" a="1"/>
  <c r="FU5" i="9" s="1"/>
  <c r="FT6" i="9"/>
  <c r="FS6" i="9"/>
  <c r="FR6" i="9"/>
  <c r="FQ6" i="9"/>
  <c r="FR5" i="9"/>
  <c r="FQ5" i="9"/>
  <c r="FP6" i="9"/>
  <c r="FO6" i="9"/>
  <c r="FN6" i="9"/>
  <c r="FM6" i="9"/>
  <c r="FL7" i="9"/>
  <c r="FK7" i="9"/>
  <c r="FJ7" i="9"/>
  <c r="FI7" i="9"/>
  <c r="FH7" i="9"/>
  <c r="FG7" i="9"/>
  <c r="FF7" i="9"/>
  <c r="FE7" i="9"/>
  <c r="FD7" i="9"/>
  <c r="FC7" i="9"/>
  <c r="FB7" i="9"/>
  <c r="FA7" i="9"/>
  <c r="EV7" i="9"/>
  <c r="EU7" i="9"/>
  <c r="EZ7" i="9"/>
  <c r="EY7" i="9"/>
  <c r="EX7" i="9"/>
  <c r="EW7" i="9"/>
  <c r="EZ6" i="9"/>
  <c r="FF6" i="9" s="1"/>
  <c r="FL6" i="9" s="1"/>
  <c r="EY6" i="9"/>
  <c r="FE6" i="9" s="1"/>
  <c r="FK6" i="9" s="1"/>
  <c r="EX6" i="9"/>
  <c r="FD6" i="9" s="1"/>
  <c r="FJ6" i="9" s="1"/>
  <c r="EW6" i="9"/>
  <c r="FC6" i="9" s="1"/>
  <c r="FI6" i="9" s="1"/>
  <c r="EV6" i="9"/>
  <c r="FB6" i="9" s="1"/>
  <c r="FH6" i="9" s="1"/>
  <c r="EU6" i="9"/>
  <c r="FA6" i="9" s="1"/>
  <c r="FG6" i="9" s="1"/>
  <c r="ET7" i="9"/>
  <c r="ES7" i="9"/>
  <c r="ER7" i="9"/>
  <c r="EQ7" i="9"/>
  <c r="EP7" i="9"/>
  <c r="EO7" i="9"/>
  <c r="EL7" i="9"/>
  <c r="EN7" i="9"/>
  <c r="EM7" i="9"/>
  <c r="EL6" i="9"/>
  <c r="EO6" i="9" s="1"/>
  <c r="ER6" i="9" s="1"/>
  <c r="EN6" i="9"/>
  <c r="EQ6" i="9" s="1"/>
  <c r="ET6" i="9" s="1"/>
  <c r="EM6" i="9"/>
  <c r="EP6" i="9" s="1"/>
  <c r="ES6" i="9" s="1"/>
  <c r="EK7" i="9"/>
  <c r="EJ7" i="9"/>
  <c r="EI7" i="9"/>
  <c r="EG7" i="9"/>
  <c r="EH7" i="9"/>
  <c r="EE7" i="9"/>
  <c r="ED7" i="9"/>
  <c r="EC7" i="9"/>
  <c r="EB7" i="9"/>
  <c r="EF7" i="9"/>
  <c r="EA7" i="9"/>
  <c r="DZ7" i="9"/>
  <c r="DY7" i="9"/>
  <c r="DX7" i="9"/>
  <c r="DZ6" i="9"/>
  <c r="EE6" i="9" s="1"/>
  <c r="EJ6" i="9" s="1"/>
  <c r="EA6" i="9"/>
  <c r="EF6" i="9" s="1"/>
  <c r="EK6" i="9" s="1"/>
  <c r="DW7" i="9"/>
  <c r="DY6" i="9"/>
  <c r="ED6" i="9" s="1"/>
  <c r="EI6" i="9" s="1"/>
  <c r="DX6" i="9"/>
  <c r="EC6" i="9" s="1"/>
  <c r="EH6" i="9" s="1"/>
  <c r="DW6" i="9"/>
  <c r="EB6" i="9" s="1"/>
  <c r="EG6" i="9" s="1"/>
  <c r="DV7" i="9"/>
  <c r="DU7" i="9"/>
  <c r="DT7" i="9"/>
  <c r="DS7" i="9"/>
  <c r="DR7" i="9"/>
  <c r="DQ7" i="9"/>
  <c r="DP7" i="9"/>
  <c r="DO7" i="9"/>
  <c r="DN7" i="9"/>
  <c r="DM7" i="9"/>
  <c r="DL7" i="9"/>
  <c r="DK7" i="9"/>
  <c r="DJ7" i="9"/>
  <c r="DI7" i="9"/>
  <c r="DH7" i="9"/>
  <c r="DG7" i="9"/>
  <c r="DO5" i="9" a="1"/>
  <c r="DO5" i="9" s="1"/>
  <c r="DB7" i="9"/>
  <c r="DC7" i="9"/>
  <c r="DD7" i="9"/>
  <c r="DF7" i="9"/>
  <c r="DA7" i="9"/>
  <c r="DG5" i="9" a="1"/>
  <c r="DG5" i="9" s="1"/>
  <c r="CZ7" i="9"/>
  <c r="CY7" i="9"/>
  <c r="DF6" i="9"/>
  <c r="DN6" i="9" s="1"/>
  <c r="DV6" i="9" s="1"/>
  <c r="DE6" i="9"/>
  <c r="DM6" i="9" s="1"/>
  <c r="DU6" i="9" s="1"/>
  <c r="DD6" i="9"/>
  <c r="DL6" i="9" s="1"/>
  <c r="DT6" i="9" s="1"/>
  <c r="DC6" i="9"/>
  <c r="DK6" i="9" s="1"/>
  <c r="DS6" i="9" s="1"/>
  <c r="DB6" i="9"/>
  <c r="DJ6" i="9" s="1"/>
  <c r="DR6" i="9" s="1"/>
  <c r="DA6" i="9"/>
  <c r="DI6" i="9" s="1"/>
  <c r="DQ6" i="9" s="1"/>
  <c r="CZ6" i="9"/>
  <c r="DH6" i="9" s="1"/>
  <c r="DP6" i="9" s="1"/>
  <c r="CY6" i="9"/>
  <c r="DG6" i="9" s="1"/>
  <c r="DO6" i="9" s="1"/>
  <c r="CY5" i="9" a="1"/>
  <c r="CY5" i="9" s="1"/>
  <c r="CX7" i="9"/>
  <c r="CW7" i="9"/>
  <c r="CV7" i="9"/>
  <c r="CU7" i="9"/>
  <c r="CT7" i="9"/>
  <c r="CS7" i="9"/>
  <c r="CR7" i="9"/>
  <c r="CQ7" i="9"/>
  <c r="CX6" i="9"/>
  <c r="CW6" i="9"/>
  <c r="CV6" i="9"/>
  <c r="CU6" i="9"/>
  <c r="CT6" i="9"/>
  <c r="CS6" i="9"/>
  <c r="CR6" i="9"/>
  <c r="CQ6" i="9"/>
  <c r="CO7" i="9"/>
  <c r="CN7" i="9"/>
  <c r="CP7" i="9" a="1"/>
  <c r="CP7" i="9" s="1"/>
  <c r="CP6" i="9"/>
  <c r="CO6" i="9"/>
  <c r="CN6" i="9"/>
  <c r="CM7" i="9"/>
  <c r="CL7" i="9"/>
  <c r="CM6" i="9"/>
  <c r="CL6" i="9"/>
  <c r="CK7" i="9"/>
  <c r="CK6" i="9" a="1"/>
  <c r="CK6" i="9" s="1"/>
  <c r="CH7" i="9"/>
  <c r="CG7" i="9"/>
  <c r="CJ6" i="9"/>
  <c r="CI6" i="9"/>
  <c r="CH6" i="9"/>
  <c r="CG6" i="9"/>
  <c r="CF6" i="9"/>
  <c r="CE6" i="9"/>
  <c r="CA7" i="9"/>
  <c r="BZ7" i="9"/>
  <c r="BY7" i="9"/>
  <c r="BW7" i="9"/>
  <c r="BV7" i="9"/>
  <c r="BT7" i="9"/>
  <c r="BU6" i="9"/>
  <c r="BT6" i="9"/>
  <c r="BV6" i="9"/>
  <c r="BW6" i="9"/>
  <c r="BX6" i="9"/>
  <c r="BY6" i="9"/>
  <c r="BZ6" i="9"/>
  <c r="CA6" i="9"/>
  <c r="CB6" i="9"/>
  <c r="CC6" i="9"/>
  <c r="BR7" i="9"/>
  <c r="BP7" i="9"/>
  <c r="BO7" i="9"/>
  <c r="BN7" i="9"/>
  <c r="BM7" i="9"/>
  <c r="BL7" i="9"/>
  <c r="BK7" i="9"/>
  <c r="BJ7" i="9"/>
  <c r="BR6" i="9"/>
  <c r="BQ6" i="9"/>
  <c r="BQ7" i="9"/>
  <c r="BL6" i="9"/>
  <c r="BK6" i="9"/>
  <c r="BM6" i="9"/>
  <c r="BN6" i="9"/>
  <c r="BO6" i="9"/>
  <c r="BP6" i="9"/>
  <c r="BJ6" i="9"/>
  <c r="BI7" i="9"/>
  <c r="BB7" i="9"/>
  <c r="BA7" i="9"/>
  <c r="AZ7" i="9"/>
  <c r="AY7" i="9"/>
  <c r="AX7" i="9"/>
  <c r="AW7" i="9"/>
  <c r="AV7" i="9"/>
  <c r="AU7" i="9"/>
  <c r="AT7" i="9"/>
  <c r="AS7" i="9"/>
  <c r="AR7" i="9"/>
  <c r="AQ7" i="9"/>
  <c r="BC7" i="9"/>
  <c r="BD7" i="9"/>
  <c r="BE7" i="9"/>
  <c r="BF7" i="9"/>
  <c r="BG7" i="9"/>
  <c r="BH7" i="9"/>
  <c r="BH6" i="9"/>
  <c r="BG6" i="9"/>
  <c r="BF6" i="9"/>
  <c r="BE6" i="9"/>
  <c r="BD6" i="9"/>
  <c r="BC6" i="9"/>
  <c r="AR6" i="9"/>
  <c r="AS6" i="9"/>
  <c r="AT6" i="9"/>
  <c r="AU6" i="9"/>
  <c r="AV6" i="9"/>
  <c r="AW6" i="9"/>
  <c r="AX6" i="9"/>
  <c r="AY6" i="9"/>
  <c r="AZ6" i="9"/>
  <c r="BA6" i="9"/>
  <c r="BB6" i="9"/>
  <c r="AQ6" i="9"/>
  <c r="AP7" i="9"/>
  <c r="AP6" i="9"/>
  <c r="AA7" i="9"/>
  <c r="AA6" i="9"/>
  <c r="V7" i="9"/>
  <c r="U7" i="9"/>
  <c r="T7" i="9"/>
  <c r="S7" i="9"/>
  <c r="R7" i="9"/>
  <c r="R6" i="9"/>
  <c r="P7" i="9"/>
  <c r="O7" i="9"/>
  <c r="AO7" i="9"/>
  <c r="AN7" i="9"/>
  <c r="AB7" i="9"/>
  <c r="Z7" i="9"/>
  <c r="W7" i="9"/>
  <c r="L26" i="1"/>
  <c r="G7" i="9" s="1"/>
  <c r="I26" i="1"/>
  <c r="I7" i="9" s="1"/>
  <c r="AH6" i="10"/>
  <c r="H14" i="1"/>
  <c r="T6" i="9" s="1"/>
  <c r="Y16" i="1"/>
  <c r="Z16" i="1" s="1"/>
  <c r="L12" i="1" s="1"/>
  <c r="Q7" i="9" s="1"/>
  <c r="R16" i="1"/>
  <c r="V6" i="9" s="1"/>
  <c r="C20" i="6"/>
  <c r="C19" i="6"/>
  <c r="C18" i="6"/>
  <c r="M107" i="3"/>
  <c r="O107" i="3" s="1"/>
  <c r="M106" i="3"/>
  <c r="O106" i="3" s="1"/>
  <c r="M105" i="3"/>
  <c r="JH7" i="9" s="1"/>
  <c r="M104" i="3"/>
  <c r="O104" i="3" s="1"/>
  <c r="M103" i="3"/>
  <c r="O103" i="3" s="1"/>
  <c r="M98" i="3"/>
  <c r="JD7" i="9" s="1"/>
  <c r="M95" i="3"/>
  <c r="JA7" i="9" s="1"/>
  <c r="M88" i="3"/>
  <c r="O88" i="3" s="1"/>
  <c r="M87" i="3"/>
  <c r="O87" i="3" s="1"/>
  <c r="K42" i="1"/>
  <c r="Q9" i="6"/>
  <c r="Y7" i="9" s="1"/>
  <c r="K44" i="1"/>
  <c r="S10" i="1"/>
  <c r="R20" i="1"/>
  <c r="Y81" i="3"/>
  <c r="Y80" i="3"/>
  <c r="Y79" i="3"/>
  <c r="Y78" i="3"/>
  <c r="Y66" i="3"/>
  <c r="Y65" i="3"/>
  <c r="Y62" i="3"/>
  <c r="Y61" i="3"/>
  <c r="Y58" i="3"/>
  <c r="I123" i="3" s="1"/>
  <c r="JU7" i="9" s="1"/>
  <c r="Y55" i="3"/>
  <c r="Y54" i="3"/>
  <c r="Y53" i="3"/>
  <c r="Y45" i="3"/>
  <c r="Y38" i="3"/>
  <c r="Y37" i="3"/>
  <c r="Y35" i="3"/>
  <c r="Y34" i="3"/>
  <c r="Y31" i="3"/>
  <c r="Y29" i="3"/>
  <c r="Y26" i="3"/>
  <c r="Y25" i="3"/>
  <c r="Y24" i="3"/>
  <c r="A76" i="15"/>
  <c r="D74" i="15"/>
  <c r="A47" i="15"/>
  <c r="D43" i="15"/>
  <c r="Y17" i="3"/>
  <c r="Y16" i="3"/>
  <c r="Y15" i="3"/>
  <c r="Y14" i="3"/>
  <c r="B8" i="10"/>
  <c r="B7" i="10"/>
  <c r="B6" i="10"/>
  <c r="B5" i="10"/>
  <c r="D4" i="10"/>
  <c r="D5" i="10"/>
  <c r="D6" i="10"/>
  <c r="F4" i="10"/>
  <c r="F5" i="10"/>
  <c r="F6" i="10"/>
  <c r="H5" i="10"/>
  <c r="H6" i="10"/>
  <c r="L7" i="10"/>
  <c r="L6" i="10"/>
  <c r="L5" i="10"/>
  <c r="N6" i="10"/>
  <c r="N5" i="10"/>
  <c r="P6" i="10"/>
  <c r="P5" i="10"/>
  <c r="R6" i="10"/>
  <c r="R5" i="10"/>
  <c r="V6" i="10"/>
  <c r="V5" i="10"/>
  <c r="X6" i="10"/>
  <c r="X5" i="10"/>
  <c r="Z6" i="10"/>
  <c r="Z5" i="10"/>
  <c r="AD6" i="10"/>
  <c r="AD5" i="10"/>
  <c r="AF6" i="10"/>
  <c r="AF5" i="10"/>
  <c r="AH5" i="10"/>
  <c r="AJ5" i="10"/>
  <c r="AJ6" i="10"/>
  <c r="AR5" i="10"/>
  <c r="AT5" i="10"/>
  <c r="AR6" i="10"/>
  <c r="AT6" i="10"/>
  <c r="AV5" i="10"/>
  <c r="AV6" i="10"/>
  <c r="AX5" i="10"/>
  <c r="BB6" i="10"/>
  <c r="BB5" i="10"/>
  <c r="BD7" i="10"/>
  <c r="BD6" i="10"/>
  <c r="BF6" i="10"/>
  <c r="BF5" i="10"/>
  <c r="Y118" i="6"/>
  <c r="HD6" i="9" s="1"/>
  <c r="O119" i="6"/>
  <c r="HB7" i="9" s="1"/>
  <c r="D31" i="15"/>
  <c r="O91" i="3"/>
  <c r="D25" i="15"/>
  <c r="D21" i="15"/>
  <c r="O89" i="3"/>
  <c r="D17" i="15"/>
  <c r="D12" i="15"/>
  <c r="D8" i="15"/>
  <c r="D4" i="15"/>
  <c r="A32" i="15"/>
  <c r="D11" i="15"/>
  <c r="L86" i="6"/>
  <c r="FO2" i="9" s="1"/>
  <c r="M75" i="6"/>
  <c r="K75" i="6"/>
  <c r="I75" i="6"/>
  <c r="G75" i="6"/>
  <c r="E75" i="6"/>
  <c r="R67" i="6"/>
  <c r="Q67" i="6"/>
  <c r="O67" i="6"/>
  <c r="N67" i="6"/>
  <c r="K67" i="6"/>
  <c r="I67" i="6"/>
  <c r="G67" i="6"/>
  <c r="E67" i="6"/>
  <c r="S59" i="6"/>
  <c r="Q59" i="6"/>
  <c r="O59" i="6"/>
  <c r="M59" i="6"/>
  <c r="K59" i="6"/>
  <c r="I59" i="6"/>
  <c r="G59" i="6"/>
  <c r="AF91" i="6"/>
  <c r="D75" i="15"/>
  <c r="D50" i="15"/>
  <c r="D51" i="15"/>
  <c r="D54" i="15"/>
  <c r="D56" i="15"/>
  <c r="D57" i="15"/>
  <c r="D58" i="15"/>
  <c r="D59" i="15"/>
  <c r="D62" i="15"/>
  <c r="D63" i="15"/>
  <c r="D66" i="15"/>
  <c r="D67" i="15"/>
  <c r="D68" i="15"/>
  <c r="D69" i="15"/>
  <c r="D72" i="15"/>
  <c r="D73" i="15"/>
  <c r="D49" i="15"/>
  <c r="D46" i="15"/>
  <c r="D35" i="15"/>
  <c r="D36" i="15"/>
  <c r="D38" i="15"/>
  <c r="D39" i="15"/>
  <c r="D40" i="15"/>
  <c r="BD5" i="10"/>
  <c r="AZ6" i="10"/>
  <c r="AZ5" i="10"/>
  <c r="D19" i="15"/>
  <c r="D20" i="15"/>
  <c r="D16" i="15"/>
  <c r="D15" i="15"/>
  <c r="D23" i="15"/>
  <c r="D24" i="15"/>
  <c r="D3" i="15"/>
  <c r="D27" i="15"/>
  <c r="D6" i="15"/>
  <c r="D28" i="15"/>
  <c r="D7" i="15"/>
  <c r="D29" i="15"/>
  <c r="D30" i="15"/>
  <c r="D10" i="15"/>
  <c r="P25" i="6"/>
  <c r="M90" i="3" s="1"/>
  <c r="O90" i="3" s="1"/>
  <c r="M43" i="6"/>
  <c r="M42" i="6"/>
  <c r="M41" i="6"/>
  <c r="BR6" i="10"/>
  <c r="BR5" i="10"/>
  <c r="BP6" i="10"/>
  <c r="BP5" i="10"/>
  <c r="BL6" i="10"/>
  <c r="BL5" i="10"/>
  <c r="X38" i="6"/>
  <c r="P38" i="6"/>
  <c r="K83" i="1"/>
  <c r="K84" i="1"/>
  <c r="K85" i="1"/>
  <c r="K86" i="1"/>
  <c r="K87" i="1"/>
  <c r="K88" i="1"/>
  <c r="K82" i="1"/>
  <c r="O16" i="1"/>
  <c r="M16" i="1"/>
  <c r="K16" i="1"/>
  <c r="H16" i="1"/>
  <c r="K52" i="1"/>
  <c r="K53" i="1"/>
  <c r="K54" i="1"/>
  <c r="K55" i="1"/>
  <c r="K56" i="1"/>
  <c r="K57" i="1"/>
  <c r="K58" i="1"/>
  <c r="K59" i="1"/>
  <c r="K60" i="1"/>
  <c r="K61" i="1"/>
  <c r="K62" i="1"/>
  <c r="K63" i="1"/>
  <c r="K51" i="1"/>
  <c r="AF92" i="6"/>
  <c r="AF93" i="6"/>
  <c r="AF94" i="6"/>
  <c r="P32" i="6"/>
  <c r="M32" i="6"/>
  <c r="J32" i="6"/>
  <c r="P34" i="6"/>
  <c r="M34" i="6"/>
  <c r="J34" i="6"/>
  <c r="P36" i="6"/>
  <c r="M36" i="6"/>
  <c r="J36" i="6"/>
  <c r="O86" i="6"/>
  <c r="E86" i="6"/>
  <c r="Z17" i="6"/>
  <c r="AD17" i="6" s="1"/>
  <c r="CB7" i="9" s="1"/>
  <c r="K17" i="6"/>
  <c r="BU7" i="9" s="1"/>
  <c r="S17" i="6"/>
  <c r="BX7" i="9" s="1"/>
  <c r="AK17" i="6"/>
  <c r="AL17" i="6" s="1"/>
  <c r="AH7" i="9"/>
  <c r="AG7" i="9"/>
  <c r="K7" i="9"/>
  <c r="M7" i="9" s="1"/>
  <c r="AK7" i="9"/>
  <c r="AI7" i="9"/>
  <c r="AF7" i="9"/>
  <c r="AL7" i="9"/>
  <c r="AM7" i="9"/>
  <c r="AJ7" i="9"/>
  <c r="N7" i="9"/>
  <c r="IS1" i="9"/>
  <c r="AM20" i="6"/>
  <c r="X21" i="6"/>
  <c r="Z19" i="6"/>
  <c r="AM19" i="6" s="1"/>
  <c r="Z18" i="6"/>
  <c r="AD18" i="6" s="1"/>
  <c r="C17" i="6"/>
  <c r="BS7" i="9" s="1"/>
  <c r="K20" i="6"/>
  <c r="K19" i="6"/>
  <c r="K18" i="6"/>
  <c r="HH1" i="9"/>
  <c r="HF1" i="9"/>
  <c r="HE1" i="9"/>
  <c r="EZ2" i="9"/>
  <c r="EY2" i="9"/>
  <c r="EX2" i="9"/>
  <c r="FA1" i="9"/>
  <c r="FB1" i="9"/>
  <c r="FC1" i="9"/>
  <c r="FA2" i="9"/>
  <c r="FB2" i="9"/>
  <c r="FC2" i="9"/>
  <c r="EV2" i="9"/>
  <c r="ES2" i="9"/>
  <c r="ER2" i="9"/>
  <c r="EP2" i="9"/>
  <c r="EO2" i="9"/>
  <c r="EN2" i="9"/>
  <c r="EM2" i="9"/>
  <c r="EL2" i="9"/>
  <c r="EJ2" i="9"/>
  <c r="EI2" i="9"/>
  <c r="EH2" i="9"/>
  <c r="ED2" i="9"/>
  <c r="EC2" i="9"/>
  <c r="EB2" i="9"/>
  <c r="DY2" i="9"/>
  <c r="DW2" i="9"/>
  <c r="DV2" i="9"/>
  <c r="DU2" i="9"/>
  <c r="DT2" i="9"/>
  <c r="DQ2" i="9"/>
  <c r="DP2" i="9"/>
  <c r="DO2" i="9"/>
  <c r="DN2" i="9"/>
  <c r="DL2" i="9"/>
  <c r="DJ2" i="9"/>
  <c r="CF2" i="9"/>
  <c r="CE2" i="9"/>
  <c r="CB2" i="9"/>
  <c r="BX2" i="9"/>
  <c r="AM2" i="9"/>
  <c r="AK2" i="9"/>
  <c r="AC2" i="9"/>
  <c r="G2" i="9"/>
  <c r="Y2" i="9"/>
  <c r="F2" i="9"/>
  <c r="BU2" i="9" s="1"/>
  <c r="X2" i="9"/>
  <c r="N2" i="9"/>
  <c r="M1" i="9"/>
  <c r="IS2" i="9"/>
  <c r="IR2" i="9"/>
  <c r="IR1" i="9"/>
  <c r="IQ2" i="9"/>
  <c r="IO2" i="9"/>
  <c r="IO1" i="9"/>
  <c r="IN2" i="9"/>
  <c r="IN1" i="9"/>
  <c r="IM2" i="9"/>
  <c r="IM1" i="9"/>
  <c r="IL2" i="9"/>
  <c r="IJ2" i="9"/>
  <c r="IJ1" i="9"/>
  <c r="II2" i="9"/>
  <c r="II1" i="9"/>
  <c r="IH2" i="9"/>
  <c r="IH1" i="9"/>
  <c r="IG2" i="9"/>
  <c r="IG1" i="9"/>
  <c r="IF2" i="9"/>
  <c r="IF1" i="9"/>
  <c r="IE2" i="9"/>
  <c r="IE1" i="9"/>
  <c r="ID2" i="9"/>
  <c r="ID1" i="9"/>
  <c r="IC2" i="9"/>
  <c r="IC1" i="9"/>
  <c r="IB1" i="9"/>
  <c r="IA2" i="9"/>
  <c r="IA1" i="9"/>
  <c r="HZ2" i="9"/>
  <c r="HZ1" i="9"/>
  <c r="HY2" i="9"/>
  <c r="HY1" i="9"/>
  <c r="HX2" i="9"/>
  <c r="HX1" i="9"/>
  <c r="AF1" i="9"/>
  <c r="HS2" i="9"/>
  <c r="HS1" i="9"/>
  <c r="HW2" i="9"/>
  <c r="HW1" i="9"/>
  <c r="HV1" i="9"/>
  <c r="HT2" i="9"/>
  <c r="HT1" i="9"/>
  <c r="FX2" i="9"/>
  <c r="FX1" i="9"/>
  <c r="FV1" i="9"/>
  <c r="FU1" i="9"/>
  <c r="FT1" i="9"/>
  <c r="FS1" i="9"/>
  <c r="FR1" i="9"/>
  <c r="FQ1" i="9"/>
  <c r="FP1" i="9"/>
  <c r="FO1" i="9"/>
  <c r="GO2" i="9"/>
  <c r="GO1" i="9"/>
  <c r="GN2" i="9"/>
  <c r="GN1" i="9"/>
  <c r="GM2" i="9"/>
  <c r="GM1" i="9"/>
  <c r="GL2" i="9"/>
  <c r="GL1" i="9"/>
  <c r="FK2" i="9"/>
  <c r="FK1" i="9"/>
  <c r="GK2" i="9"/>
  <c r="GK1" i="9"/>
  <c r="GJ2" i="9"/>
  <c r="GJ1" i="9"/>
  <c r="GI2" i="9"/>
  <c r="GI1" i="9"/>
  <c r="GH2" i="9"/>
  <c r="GH1" i="9"/>
  <c r="GG2" i="9"/>
  <c r="GG1" i="9"/>
  <c r="GF2" i="9"/>
  <c r="GF1" i="9"/>
  <c r="GE2" i="9"/>
  <c r="GE1" i="9"/>
  <c r="GD2" i="9"/>
  <c r="GD1" i="9"/>
  <c r="GC2" i="9"/>
  <c r="GC1" i="9"/>
  <c r="GB2" i="9"/>
  <c r="GB1" i="9"/>
  <c r="GA2" i="9"/>
  <c r="GA1" i="9"/>
  <c r="FY1" i="9"/>
  <c r="FY2" i="9"/>
  <c r="AH2" i="9"/>
  <c r="AH1" i="9"/>
  <c r="AI2" i="9"/>
  <c r="AI1" i="9"/>
  <c r="AL2" i="9"/>
  <c r="AL1" i="9"/>
  <c r="AK1" i="9"/>
  <c r="FN2" i="9"/>
  <c r="FN1" i="9"/>
  <c r="FM2" i="9"/>
  <c r="FM1" i="9"/>
  <c r="FL2" i="9"/>
  <c r="FL1" i="9"/>
  <c r="AN2" i="9"/>
  <c r="AN1" i="9"/>
  <c r="BS2" i="9"/>
  <c r="BS1" i="9"/>
  <c r="BR2" i="9"/>
  <c r="BR1" i="9"/>
  <c r="AP2" i="9"/>
  <c r="AP1" i="9"/>
  <c r="AO2" i="9"/>
  <c r="AO1" i="9"/>
  <c r="FJ2" i="9"/>
  <c r="FJ1" i="9"/>
  <c r="FI2" i="9"/>
  <c r="FI1" i="9"/>
  <c r="FH2" i="9"/>
  <c r="FH1" i="9"/>
  <c r="FG2" i="9"/>
  <c r="FG1" i="9"/>
  <c r="FF2" i="9"/>
  <c r="FF1" i="9"/>
  <c r="FE2" i="9"/>
  <c r="FE1" i="9"/>
  <c r="AM1" i="9"/>
  <c r="HQ2" i="9"/>
  <c r="HQ1" i="9"/>
  <c r="HP1" i="9"/>
  <c r="HO1" i="9"/>
  <c r="HN1" i="9"/>
  <c r="HM2" i="9"/>
  <c r="HM1" i="9"/>
  <c r="HL1" i="9"/>
  <c r="HK1" i="9"/>
  <c r="HJ1" i="9"/>
  <c r="HI1" i="9"/>
  <c r="HH2" i="9"/>
  <c r="HG2" i="9"/>
  <c r="HG1" i="9"/>
  <c r="HF2" i="9"/>
  <c r="HE2" i="9"/>
  <c r="HD2" i="9"/>
  <c r="HC2" i="9"/>
  <c r="HC1" i="9"/>
  <c r="HB1" i="9"/>
  <c r="Z2" i="9"/>
  <c r="HA2" i="9"/>
  <c r="HA1" i="9"/>
  <c r="GZ2" i="9"/>
  <c r="GZ1" i="9"/>
  <c r="AG2" i="9"/>
  <c r="AG1" i="9"/>
  <c r="GY2" i="9"/>
  <c r="GY1" i="9"/>
  <c r="AB2" i="9"/>
  <c r="GX2" i="9"/>
  <c r="J2" i="9"/>
  <c r="I2" i="9"/>
  <c r="GW2" i="9"/>
  <c r="GW1" i="9"/>
  <c r="K2" i="9"/>
  <c r="GV2" i="9"/>
  <c r="GV1" i="9"/>
  <c r="H2" i="9"/>
  <c r="GU2" i="9"/>
  <c r="GU1" i="9"/>
  <c r="GT2" i="9"/>
  <c r="GT1" i="9"/>
  <c r="GS2" i="9"/>
  <c r="GS1" i="9"/>
  <c r="GR2" i="9"/>
  <c r="GR1" i="9"/>
  <c r="GQ2" i="9"/>
  <c r="GQ1" i="9"/>
  <c r="GP2" i="9"/>
  <c r="GP1" i="9"/>
  <c r="AJ1" i="9"/>
  <c r="L1" i="9"/>
  <c r="FD2" i="9"/>
  <c r="D2" i="9"/>
  <c r="C2" i="9"/>
  <c r="AO115" i="3"/>
  <c r="AO114" i="3"/>
  <c r="AO112" i="3"/>
  <c r="IP2" i="9"/>
  <c r="IK2" i="9"/>
  <c r="FT2" i="9"/>
  <c r="FP2" i="9"/>
  <c r="C15" i="6"/>
  <c r="BS6" i="9" s="1"/>
  <c r="V21" i="6"/>
  <c r="T21" i="6"/>
  <c r="L2" i="9"/>
  <c r="K36" i="1"/>
  <c r="BW2" i="9"/>
  <c r="HJ2" i="9"/>
  <c r="HB2" i="9"/>
  <c r="FR2" i="9"/>
  <c r="FQ2" i="9"/>
  <c r="AO19" i="6"/>
  <c r="AP19" i="6" s="1"/>
  <c r="FS2" i="9"/>
  <c r="HK2" i="9"/>
  <c r="AJ2" i="9"/>
  <c r="FU2" i="9"/>
  <c r="FD1" i="9"/>
  <c r="HV2" i="9"/>
  <c r="BV2" i="9"/>
  <c r="FV2" i="9"/>
  <c r="HU2" i="9"/>
  <c r="AF116" i="3"/>
  <c r="HN2" i="9"/>
  <c r="IB2" i="9"/>
  <c r="HI2" i="9"/>
  <c r="HL2" i="9"/>
  <c r="HP2" i="9"/>
  <c r="BZ2" i="9"/>
  <c r="EF2" i="9"/>
  <c r="HO2" i="9"/>
  <c r="CD2" i="9"/>
  <c r="AF115" i="3"/>
  <c r="AF2" i="9"/>
  <c r="BY2" i="9"/>
  <c r="AP114" i="3"/>
  <c r="AP112" i="3"/>
  <c r="AF117" i="3"/>
  <c r="AP115" i="3"/>
  <c r="M2" i="9"/>
  <c r="AE117" i="3"/>
  <c r="I128" i="3" l="1"/>
  <c r="JZ7" i="9" s="1"/>
  <c r="I125" i="3"/>
  <c r="JW7" i="9" s="1"/>
  <c r="I124" i="3"/>
  <c r="JV7" i="9" s="1"/>
  <c r="I120" i="3"/>
  <c r="JS7" i="9" s="1"/>
  <c r="I117" i="3"/>
  <c r="JP7" i="9" s="1"/>
  <c r="M14" i="1"/>
  <c r="O95" i="3"/>
  <c r="AA9" i="6"/>
  <c r="X7" i="9" s="1"/>
  <c r="AM18" i="6"/>
  <c r="E76" i="6"/>
  <c r="IW7" i="9"/>
  <c r="AD20" i="6"/>
  <c r="AF20" i="6" s="1"/>
  <c r="AF18" i="6"/>
  <c r="CJ7" i="9"/>
  <c r="O68" i="6"/>
  <c r="E2" i="9"/>
  <c r="AD19" i="6"/>
  <c r="AF19" i="6" s="1"/>
  <c r="AO18" i="6"/>
  <c r="AP18" i="6" s="1"/>
  <c r="Z21" i="6"/>
  <c r="AL20" i="6"/>
  <c r="AQ20" i="6" s="1"/>
  <c r="AR20" i="6" s="1"/>
  <c r="AL19" i="6"/>
  <c r="AN19" i="6" s="1"/>
  <c r="K44" i="6"/>
  <c r="BT2" i="9"/>
  <c r="I122" i="3"/>
  <c r="JF7" i="9"/>
  <c r="I115" i="3"/>
  <c r="JN7" i="9" s="1"/>
  <c r="I129" i="3"/>
  <c r="KA7" i="9" s="1"/>
  <c r="JJ7" i="9"/>
  <c r="JI7" i="9"/>
  <c r="JG7" i="9"/>
  <c r="O105" i="3"/>
  <c r="O98" i="3"/>
  <c r="I116" i="3"/>
  <c r="JO7" i="9" s="1"/>
  <c r="I112" i="3"/>
  <c r="JK7" i="9" s="1"/>
  <c r="M102" i="3"/>
  <c r="AF95" i="6"/>
  <c r="M97" i="3" s="1"/>
  <c r="JC7" i="9" s="1"/>
  <c r="L87" i="6"/>
  <c r="E60" i="6"/>
  <c r="AM17" i="6"/>
  <c r="AN17" i="6" s="1"/>
  <c r="AO17" i="6"/>
  <c r="AP17" i="6" s="1"/>
  <c r="AL18" i="6"/>
  <c r="AQ17" i="6"/>
  <c r="S21" i="6"/>
  <c r="CD7" i="9" s="1"/>
  <c r="AF17" i="6"/>
  <c r="IY7" i="9"/>
  <c r="IV7" i="9"/>
  <c r="T73" i="6" l="1"/>
  <c r="FO7" i="9" s="1"/>
  <c r="AQ19" i="6"/>
  <c r="AR19" i="6" s="1"/>
  <c r="AD21" i="6"/>
  <c r="CE7" i="9" s="1"/>
  <c r="AR17" i="6"/>
  <c r="AN20" i="6"/>
  <c r="J128" i="3"/>
  <c r="KB7" i="9" s="1"/>
  <c r="O102" i="3"/>
  <c r="I126" i="3" s="1"/>
  <c r="JE7" i="9"/>
  <c r="O97" i="3"/>
  <c r="T71" i="6"/>
  <c r="T72" i="6"/>
  <c r="FN7" i="9" s="1"/>
  <c r="AN18" i="6"/>
  <c r="AQ18" i="6"/>
  <c r="AR18" i="6" s="1"/>
  <c r="AF21" i="6"/>
  <c r="CC7" i="9"/>
  <c r="AR21" i="6" l="1"/>
  <c r="AN21" i="6"/>
  <c r="JX7" i="9"/>
  <c r="J120" i="3"/>
  <c r="JY7" i="9" s="1"/>
  <c r="T74" i="6"/>
  <c r="M96" i="3" s="1"/>
  <c r="O96" i="3" s="1"/>
  <c r="I118" i="3" s="1"/>
  <c r="FM7" i="9"/>
  <c r="P23" i="6"/>
  <c r="CF7" i="9"/>
  <c r="M85" i="3"/>
  <c r="JQ7" i="9" l="1"/>
  <c r="J115" i="3"/>
  <c r="JR7" i="9" s="1"/>
  <c r="FP7" i="9"/>
  <c r="JB7" i="9"/>
  <c r="O85" i="3"/>
  <c r="IT7" i="9"/>
  <c r="CI7" i="9"/>
  <c r="M86" i="3"/>
  <c r="IU7" i="9" l="1"/>
  <c r="O86" i="3"/>
  <c r="I113" i="3" s="1"/>
  <c r="J112" i="3" l="1"/>
  <c r="C131" i="3" s="1"/>
  <c r="JL7" i="9"/>
  <c r="R131" i="3" l="1"/>
  <c r="KD7" i="9" s="1"/>
  <c r="KC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tc={329781E1-A89A-6546-95B3-027B6231EA9E}</author>
    <author>tc={4886C28E-9864-3C45-8F61-F9351CA7CEB9}</author>
    <author>tc={7E13E418-87BF-4E49-BA85-BE15AD49B069}</author>
  </authors>
  <commentList>
    <comment ref="CA6" authorId="0" shapeId="0" xr:uid="{00000000-0006-0000-0900-000001000000}">
      <text>
        <r>
          <rPr>
            <sz val="11"/>
            <color rgb="FF000000"/>
            <rFont val="Arial"/>
            <family val="2"/>
          </rPr>
          <t xml:space="preserve">======
</t>
        </r>
        <r>
          <rPr>
            <sz val="11"/>
            <color rgb="FF000000"/>
            <rFont val="Arial"/>
            <family val="2"/>
          </rPr>
          <t xml:space="preserve">ID#AAAAO3tn_Fg
</t>
        </r>
        <r>
          <rPr>
            <sz val="11"/>
            <color rgb="FF000000"/>
            <rFont val="Arial"/>
            <family val="2"/>
          </rPr>
          <t xml:space="preserve">    (2021-06-01 17:30:33)
</t>
        </r>
        <r>
          <rPr>
            <sz val="11"/>
            <color rgb="FF000000"/>
            <rFont val="Arial"/>
            <family val="2"/>
          </rPr>
          <t>Uso eficiente y ahorro del agua</t>
        </r>
      </text>
    </comment>
    <comment ref="CB6" authorId="0" shapeId="0" xr:uid="{00000000-0006-0000-0900-000002000000}">
      <text>
        <r>
          <rPr>
            <sz val="11"/>
            <color rgb="FF000000"/>
            <rFont val="Arial"/>
            <family val="2"/>
          </rPr>
          <t>======
ID#AAAAO3nxD5Q
    (2021-06-01 17:30:33)
Plan de Gestión Integral de Residuos</t>
        </r>
      </text>
    </comment>
    <comment ref="GZ6" authorId="1" shapeId="0" xr:uid="{329781E1-A89A-6546-95B3-027B6231EA9E}">
      <text>
        <t>[Comentario encadenado]
Su versión de Excel le permite leer este comentario encadenado; sin embargo, las ediciones que se apliquen se quitarán si el archivo se abre en una versión más reciente de Excel. Más información: https://go.microsoft.com/fwlink/?linkid=870924
Comentario:
    KG</t>
      </text>
    </comment>
    <comment ref="HA6" authorId="2" shapeId="0" xr:uid="{4886C28E-9864-3C45-8F61-F9351CA7CEB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KG
</t>
      </text>
    </comment>
    <comment ref="HB6" authorId="3" shapeId="0" xr:uid="{7E13E418-87BF-4E49-BA85-BE15AD49B069}">
      <text>
        <t>[Comentario encadenado]
Su versión de Excel le permite leer este comentario encadenado; sin embargo, las ediciones que se apliquen se quitarán si el archivo se abre en una versión más reciente de Excel. Más información: https://go.microsoft.com/fwlink/?linkid=870924
Comentario:
    %</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<sst xmlns="http://schemas.openxmlformats.org/spreadsheetml/2006/main" count="9728" uniqueCount="2229">
  <si>
    <t xml:space="preserve">MINISTERIO DE AMBIENTE 
Y DESARROLLO SOSTENIBLE </t>
  </si>
  <si>
    <t>HERRAMIENTA DE VERIFICACIÓN DE NEGOCIOS VERDES</t>
  </si>
  <si>
    <t>Proceso: Gestión Desarrollo Sostenible</t>
  </si>
  <si>
    <r>
      <rPr>
        <b/>
        <sz val="8"/>
        <rFont val="Arial Narrow"/>
        <family val="2"/>
      </rPr>
      <t>Versión:</t>
    </r>
    <r>
      <rPr>
        <sz val="8"/>
        <rFont val="Arial Narrow"/>
        <family val="2"/>
      </rPr>
      <t xml:space="preserve"> 5</t>
    </r>
  </si>
  <si>
    <r>
      <t>Vigencia:</t>
    </r>
    <r>
      <rPr>
        <sz val="8"/>
        <rFont val="Arial Narrow"/>
        <family val="2"/>
      </rPr>
      <t xml:space="preserve"> 30/12/2024</t>
    </r>
  </si>
  <si>
    <r>
      <rPr>
        <b/>
        <sz val="8"/>
        <color rgb="FF000000"/>
        <rFont val="Arial Narrow"/>
        <family val="2"/>
      </rPr>
      <t>Código:</t>
    </r>
    <r>
      <rPr>
        <sz val="8"/>
        <color rgb="FF000000"/>
        <rFont val="Arial Narrow"/>
        <family val="2"/>
      </rPr>
      <t xml:space="preserve"> F-M-GDS-09</t>
    </r>
  </si>
  <si>
    <t>OFICINA DE NEGOCIOS VERDES Y SOSTENIBLES</t>
  </si>
  <si>
    <t>1.1 Información del negocio</t>
  </si>
  <si>
    <t>1.1.1</t>
  </si>
  <si>
    <t>Nombre del negocio / Razón social</t>
  </si>
  <si>
    <t>1.1.2</t>
  </si>
  <si>
    <t>Tipo de persona</t>
  </si>
  <si>
    <t>1.1.3</t>
  </si>
  <si>
    <t>Tipo de empresa</t>
  </si>
  <si>
    <t>1.1.4</t>
  </si>
  <si>
    <t>Número de NIT</t>
  </si>
  <si>
    <t>DV</t>
  </si>
  <si>
    <t>1.1.5</t>
  </si>
  <si>
    <t>Actividad económica según el CIIU</t>
  </si>
  <si>
    <t>Principal</t>
  </si>
  <si>
    <t>1.1.6</t>
  </si>
  <si>
    <t>¿Grupo étnico?</t>
  </si>
  <si>
    <t>Secundario</t>
  </si>
  <si>
    <t>1.1.7</t>
  </si>
  <si>
    <t>Registro Único Tributario RUT</t>
  </si>
  <si>
    <t>1.1.8</t>
  </si>
  <si>
    <t>Nombre jurídico del representante legal</t>
  </si>
  <si>
    <t>1.1.9</t>
  </si>
  <si>
    <t>Tipo de identificación</t>
  </si>
  <si>
    <t>No. de documento</t>
  </si>
  <si>
    <t>1.1.10</t>
  </si>
  <si>
    <t>Nombre identitario del representante legal</t>
  </si>
  <si>
    <t>1.1.11</t>
  </si>
  <si>
    <t>Nombre del contacto</t>
  </si>
  <si>
    <t>Teléfono celular de contacto</t>
  </si>
  <si>
    <t>1.1.12</t>
  </si>
  <si>
    <t>Dirección de contacto</t>
  </si>
  <si>
    <t>1.1.13</t>
  </si>
  <si>
    <t>Cámara de comercio</t>
  </si>
  <si>
    <t>1.1.14</t>
  </si>
  <si>
    <t>Ubicación del negocio - Municipio</t>
  </si>
  <si>
    <t>1.1.15</t>
  </si>
  <si>
    <t>Correo electrónico de contacto</t>
  </si>
  <si>
    <t>1.1.16</t>
  </si>
  <si>
    <t>WhatsApp empresarial</t>
  </si>
  <si>
    <t>1.1.17</t>
  </si>
  <si>
    <t>Página Web</t>
  </si>
  <si>
    <t>1.1.18  Redes sociales</t>
  </si>
  <si>
    <t>Facebook</t>
  </si>
  <si>
    <t>Instagram</t>
  </si>
  <si>
    <t>Tienda Virtual</t>
  </si>
  <si>
    <t>1.2 Descripción del bien o servicio</t>
  </si>
  <si>
    <t>1.2.1</t>
  </si>
  <si>
    <t>Tipo de producto</t>
  </si>
  <si>
    <t>1.2.2</t>
  </si>
  <si>
    <t>Descripción de la actividad económica / Objeto social</t>
  </si>
  <si>
    <t>1.2.3</t>
  </si>
  <si>
    <t>Otros bienes y/o servicios</t>
  </si>
  <si>
    <t>1.2.4</t>
  </si>
  <si>
    <t>¿Cuenta con producción del bien o prestación de servicio?</t>
  </si>
  <si>
    <t>1.2.5</t>
  </si>
  <si>
    <t>¿Cuenta con ventas del bien o servicio?</t>
  </si>
  <si>
    <t>1.3 Impacto ambiental positivo</t>
  </si>
  <si>
    <t>1.3.1</t>
  </si>
  <si>
    <t>Describa el impacto ambiental positivo de su actividad económica y las buenas prácticas ambientales ejecutadas</t>
  </si>
  <si>
    <t xml:space="preserve">1.3.2 </t>
  </si>
  <si>
    <t>Impactos ambientales positivos (PNNV)</t>
  </si>
  <si>
    <t>Conforme a la descripción anterior, seleccione el o los impactos ambientales relacionados con el negocio.</t>
  </si>
  <si>
    <t>1. Conservación</t>
  </si>
  <si>
    <t>2. Cambio de materiales no renovables por renovables</t>
  </si>
  <si>
    <t>3. Mantenimiento de la biodiversidad nativa</t>
  </si>
  <si>
    <t>4. Cambios de fuentes de energía no renovables por renovables</t>
  </si>
  <si>
    <t>5. Disminución de la presión sobre el recurso</t>
  </si>
  <si>
    <t>6. Disminución de la contaminación</t>
  </si>
  <si>
    <t>7. Mantenimiento servicios ecosistémicos</t>
  </si>
  <si>
    <t>8. Educación y cultura ambiental</t>
  </si>
  <si>
    <t>9. Repoblación y mantenimiento de la base natural</t>
  </si>
  <si>
    <t>10. Mejoramiento de las condiciones de los recursos naturales</t>
  </si>
  <si>
    <t>11. Reducción de las emisiones de gases efecto invernadero</t>
  </si>
  <si>
    <t>12. Respeto al conocimiento y las prácticas culturales tradicionales amigables</t>
  </si>
  <si>
    <t>Otro:</t>
  </si>
  <si>
    <t>1.3.3</t>
  </si>
  <si>
    <t xml:space="preserve">¿Para la producción de los bienes y servicios verdes hace uso, como materia prima, de un recurso de la biodiversidad que requiere  de permiso, autorización o licencia ambiental para su aprovechamiento? </t>
  </si>
  <si>
    <t>1.3.4</t>
  </si>
  <si>
    <t>¿Cuenta con permiso, autorización o licencia ambiental para el aprovechamiento del recurso de la biodiversidad utilizado como materia prima?</t>
  </si>
  <si>
    <t>1.3.5</t>
  </si>
  <si>
    <t>¿El permiso, autorización o licencia ambiental para el aprovechamiento del recurso de la biodiversidad utilizado como materia prima se encuentra vigente?</t>
  </si>
  <si>
    <t>1.3.6</t>
  </si>
  <si>
    <t>¿Según el certificado de uso del suelo, en que zona se encuentra ubicado el proceso productivo del bien o se presta el servicio?</t>
  </si>
  <si>
    <t>1.3.7</t>
  </si>
  <si>
    <t>¿Según el certificado de uso del suelo, la zona en donde se encuentra ubicado el proceso productivo del bien o se presta el servicio, presenta conflicto de uso?</t>
  </si>
  <si>
    <t>1.3.8</t>
  </si>
  <si>
    <t>¿El solicitante cuenta con algún proceso sancionatorio ambiental en la autoridad ambiental?</t>
  </si>
  <si>
    <t>1.4 Impacto social positivo</t>
  </si>
  <si>
    <t>1.4.1</t>
  </si>
  <si>
    <t>Describa el impacto social positivo de su actividad económica y las buenas prácticas sociales ejecutadas</t>
  </si>
  <si>
    <t>1.4.2</t>
  </si>
  <si>
    <t xml:space="preserve"> Impactos sociales positivos</t>
  </si>
  <si>
    <t>conforme a la descripción anterior, seleccione el o los impactos sociales relacionados con el negocio.</t>
  </si>
  <si>
    <t>1. Desarrollo de dinámicas de economía solidaria formal (asociaciones, cooperativas).</t>
  </si>
  <si>
    <t>2. Generación de encadenamientos comerciales con enfoque diferencial, características particulares en razón a: etapa del ciclo vital, género, orientación sexual, identidad de género, pertenencia étnica, discapacidad, jefatura familiar, conflicto armado interno, migrante, entre otras.</t>
  </si>
  <si>
    <t>3., Contratación o vinculación laboral con enfoque diferencial, características particulares en razón a:  etapa del ciclo vital, género, orientación sexual, identidad de género, pertenencia étnica, discapacidad, jefatura familiar, conflicto armado interno, migrante, entre otras.</t>
  </si>
  <si>
    <t>4. Disminución de las problemáticas sociales generando bienestar social en el territorio y compromiso con la comunidad en donde se desarrolla la actividad económica</t>
  </si>
  <si>
    <t>5. Gestión y ejecución de procesos de educación ambiental al interior y exterior de la actividad económica</t>
  </si>
  <si>
    <t>6. Articulación y/o gestión interinstitucional y con pares, entidades u otros, en temas ambientales, de biodiversidad y de servicios de los ecosistemas</t>
  </si>
  <si>
    <t>7. Ubicación de la actividad económica en zonas  de atención prioritaria por Gobierno Nacional.</t>
  </si>
  <si>
    <t>1.5 Documentación a anexar a la solicitud</t>
  </si>
  <si>
    <t xml:space="preserve">RUT </t>
  </si>
  <si>
    <t xml:space="preserve">Certificado de uso del suelo en donde desarrolla el proceso productivo o servicio </t>
  </si>
  <si>
    <t>Certificado de existencia y representación legal vigente</t>
  </si>
  <si>
    <t>Dando cumplimiento a lo dispuesto en la Ley 1581 de 2012, "Por el cual se dictan disposiciones generales para la protección de datos personales" y de conformidad con lo señalado en el Decreto 1377 de 2013, con la firma de este documento manifiesto que he sido informado a la Autoridad Ambiental (AA) y el Ministerio de Ambiente y Desarrollo Sostenible (MADS) que: 1. Son responsables del tratamiento de datos personales de los cuales soy titular y que, conjunta o separadamente podrá recolectar, usar y tratar mis datos personales conforme la Política de Tratamiento de Datos Personales. 2. Que me ha sido informada la (s) finalidad (es) de la recolección de los datos personales. 3. Es de carácter facultativo o voluntario responder preguntas que versen sobre Datos Sensibles o sobre menores de edad. 4. Mis derechos como titular de los datos son los previstos en la Constitución y la ley, especialmente el derecho a conocer, actualizar, rectificar y suprimir mi información personal, así como el derecho a revocar el consentimiento otorgado para el tratamiento de datos personales. 5. La AA y el MADS garantizará la confidencialidad, libertad, seguridad, veracidad, transparencia, acceso y circulación restringida de mis datos y se reservará el derecho de modificar su Política de Tratamiento de Datos Personales en cualquier momento. Cualquier cambio será informado y publicado oportunamente. 6. Teniendo en cuenta lo anterior, autorizo de manera voluntaria, previa, explícita, informada e inequívoca a la AA y MADS para tratar mis datos personales y tomar mi huella y fotografía de acuerdo con su Política de Tratamiento de Datos Personales para los fines relacionados con su objeto y en especial para fines legales, contractuales, misionales descritos en la Política de Tratamiento de Datos Personales. 9. La información obtenida para el Tratamiento de mis datos personales la he suministrado de forma voluntaria y es verídica.</t>
  </si>
  <si>
    <t>Fecha de visita (DD/MM/AA)</t>
  </si>
  <si>
    <t>Firma del Representante:</t>
  </si>
  <si>
    <t>Habilitado para caracterización y verificación</t>
  </si>
  <si>
    <t>CONCEPTO DE LA AUTORIDAD AMBIENTAL</t>
  </si>
  <si>
    <t>Responsable Autoridad Ambiental</t>
  </si>
  <si>
    <t>Nombre</t>
  </si>
  <si>
    <t>Profesión</t>
  </si>
  <si>
    <t>Área</t>
  </si>
  <si>
    <t>Cargo</t>
  </si>
  <si>
    <t>Celular</t>
  </si>
  <si>
    <t>E-mail</t>
  </si>
  <si>
    <t>Fecha (DD/MM/AA)</t>
  </si>
  <si>
    <t>Firma</t>
  </si>
  <si>
    <t>Impacto Ambiental Positivo</t>
  </si>
  <si>
    <t>Documentos</t>
  </si>
  <si>
    <t>Años</t>
  </si>
  <si>
    <t>Grupo etnico</t>
  </si>
  <si>
    <t>Tipo de comunidad</t>
  </si>
  <si>
    <t>1.3.2</t>
  </si>
  <si>
    <t>1.5</t>
  </si>
  <si>
    <t>Menos de 1 año</t>
  </si>
  <si>
    <t>a. Natural</t>
  </si>
  <si>
    <t>a. Persona Natural Comerciante</t>
  </si>
  <si>
    <t>a. Si</t>
  </si>
  <si>
    <t>CC: Cédula ciudadanía</t>
  </si>
  <si>
    <t>Abejorral</t>
  </si>
  <si>
    <t>Antioquia</t>
  </si>
  <si>
    <t>CORNARE</t>
  </si>
  <si>
    <t>a. Bien</t>
  </si>
  <si>
    <t>a. Zona rural</t>
  </si>
  <si>
    <t>Entre 1 a 5 años</t>
  </si>
  <si>
    <t>Si</t>
  </si>
  <si>
    <t>a. Indígena</t>
  </si>
  <si>
    <t>b. Jurídica</t>
  </si>
  <si>
    <t>b. Empresa Unipersonal</t>
  </si>
  <si>
    <t>b. No</t>
  </si>
  <si>
    <t>CE: Cédula extranjería</t>
  </si>
  <si>
    <t>Abrego</t>
  </si>
  <si>
    <t>Norte de Santander</t>
  </si>
  <si>
    <t>CORPONOR</t>
  </si>
  <si>
    <t>b.Servicio</t>
  </si>
  <si>
    <t>b. Zona urbana</t>
  </si>
  <si>
    <t>Mas de 5 años</t>
  </si>
  <si>
    <t>No</t>
  </si>
  <si>
    <t>b. Rrom gitano</t>
  </si>
  <si>
    <t>b. Sociedades por Acciones Simplificadas (S.A.S)</t>
  </si>
  <si>
    <t>PA: Pasaporte</t>
  </si>
  <si>
    <t>Abriaquí</t>
  </si>
  <si>
    <t>CORPOURABÁ</t>
  </si>
  <si>
    <t>c. No aplica</t>
  </si>
  <si>
    <t>c. Zona de expansión</t>
  </si>
  <si>
    <t>c. Raizal</t>
  </si>
  <si>
    <t>c. Sociedad Colectiva</t>
  </si>
  <si>
    <t>Visa de trabajo</t>
  </si>
  <si>
    <t>Acacias</t>
  </si>
  <si>
    <t>Meta</t>
  </si>
  <si>
    <t>CORMACARENA</t>
  </si>
  <si>
    <t>d. Palenquero</t>
  </si>
  <si>
    <t>d. Sociedad Anónima (S.A.)</t>
  </si>
  <si>
    <t>Acandí</t>
  </si>
  <si>
    <t>Chocó</t>
  </si>
  <si>
    <t>CODECHOCÓ</t>
  </si>
  <si>
    <t>e. Comunidades negras</t>
  </si>
  <si>
    <t>e. Sociedad de Responsabilidad Limitada (Ltda.)</t>
  </si>
  <si>
    <t>Acevedo</t>
  </si>
  <si>
    <t>Huila</t>
  </si>
  <si>
    <t>CAM</t>
  </si>
  <si>
    <t>f. Otra</t>
  </si>
  <si>
    <t>f. Sociedad en Comandita Simple (S. en C.)</t>
  </si>
  <si>
    <t>Achí</t>
  </si>
  <si>
    <t>Bolívar</t>
  </si>
  <si>
    <t>CSB</t>
  </si>
  <si>
    <t>g. No aplica</t>
  </si>
  <si>
    <t>g. Sociedad Comandita por Acciones (S.C.A.)</t>
  </si>
  <si>
    <t>Agrado</t>
  </si>
  <si>
    <t>h. Asociación</t>
  </si>
  <si>
    <t>Agua de Dios</t>
  </si>
  <si>
    <t>Cundinamarca</t>
  </si>
  <si>
    <t>CAR</t>
  </si>
  <si>
    <t>i. Corporación</t>
  </si>
  <si>
    <t>Aguachica</t>
  </si>
  <si>
    <t>Cesar</t>
  </si>
  <si>
    <t>CORPOCESAR</t>
  </si>
  <si>
    <t>j. Fundación</t>
  </si>
  <si>
    <t>Aguada</t>
  </si>
  <si>
    <t>Santander</t>
  </si>
  <si>
    <t>CAS</t>
  </si>
  <si>
    <t>k. Entidades de la economía solidaria (Cooperativas, precooperativas, fondos de empleados, asociaciones mutuales)</t>
  </si>
  <si>
    <t>Aguadas</t>
  </si>
  <si>
    <t>Caldas</t>
  </si>
  <si>
    <t>CORPOCALDAS</t>
  </si>
  <si>
    <t>l. Otra</t>
  </si>
  <si>
    <t>Aguazul</t>
  </si>
  <si>
    <t>Casanare</t>
  </si>
  <si>
    <t>CORPORINOQUIA</t>
  </si>
  <si>
    <t>Agustín Codazzi</t>
  </si>
  <si>
    <t>Aipe</t>
  </si>
  <si>
    <t>Albán - Cun</t>
  </si>
  <si>
    <t>Albán - Nar</t>
  </si>
  <si>
    <t>Nariño</t>
  </si>
  <si>
    <t>CORPONARIÑO</t>
  </si>
  <si>
    <t>Albania - Caq</t>
  </si>
  <si>
    <t>Caquetá</t>
  </si>
  <si>
    <t>CORPOAMAZONIA</t>
  </si>
  <si>
    <t>Albania - Gua</t>
  </si>
  <si>
    <t>La Guajira</t>
  </si>
  <si>
    <t>CORPOGUAJIRA</t>
  </si>
  <si>
    <t>Albania - Sant</t>
  </si>
  <si>
    <t>Alcalá</t>
  </si>
  <si>
    <t>Valle del Cauca</t>
  </si>
  <si>
    <t>CVC</t>
  </si>
  <si>
    <t>Aldana</t>
  </si>
  <si>
    <t>Alejandría</t>
  </si>
  <si>
    <t>Algarrobo</t>
  </si>
  <si>
    <t>Magdalena</t>
  </si>
  <si>
    <t>CORPAMAG</t>
  </si>
  <si>
    <t>Algeciras</t>
  </si>
  <si>
    <t>Almaguer</t>
  </si>
  <si>
    <t>Cauca</t>
  </si>
  <si>
    <t>CRC</t>
  </si>
  <si>
    <t>Almeida</t>
  </si>
  <si>
    <t>Boyacá</t>
  </si>
  <si>
    <t>CORPOCHIVOR</t>
  </si>
  <si>
    <t>Alpujarra</t>
  </si>
  <si>
    <t>Tolima</t>
  </si>
  <si>
    <t>CORTOLIMA</t>
  </si>
  <si>
    <t>Altamira</t>
  </si>
  <si>
    <t>Alto Baudo</t>
  </si>
  <si>
    <t>Altos del Rosario</t>
  </si>
  <si>
    <t>Alvarado</t>
  </si>
  <si>
    <t>Amagá</t>
  </si>
  <si>
    <t>CORANTIOQUIA</t>
  </si>
  <si>
    <t>Amalfi</t>
  </si>
  <si>
    <t>Ambalema</t>
  </si>
  <si>
    <t>Anapoima</t>
  </si>
  <si>
    <t>Ancuyá</t>
  </si>
  <si>
    <t>Andalucía</t>
  </si>
  <si>
    <t>Andes</t>
  </si>
  <si>
    <t>Angelópolis</t>
  </si>
  <si>
    <t>Angostura</t>
  </si>
  <si>
    <t>Anolaima</t>
  </si>
  <si>
    <t>Anorí</t>
  </si>
  <si>
    <t>Anserma</t>
  </si>
  <si>
    <t>Ansermanuevo</t>
  </si>
  <si>
    <t>Anza</t>
  </si>
  <si>
    <t>Anzoátegui</t>
  </si>
  <si>
    <t>Apartadó</t>
  </si>
  <si>
    <t>Apía</t>
  </si>
  <si>
    <t>Risaralda</t>
  </si>
  <si>
    <t>CARDER</t>
  </si>
  <si>
    <t>Apulo</t>
  </si>
  <si>
    <t>Aquitania</t>
  </si>
  <si>
    <t>CORPOBOYACÁ</t>
  </si>
  <si>
    <t>Aracataca</t>
  </si>
  <si>
    <t>Aranzazu</t>
  </si>
  <si>
    <t>Aratoca</t>
  </si>
  <si>
    <t>Arauca</t>
  </si>
  <si>
    <t>Arauquita</t>
  </si>
  <si>
    <t>Arbeláez</t>
  </si>
  <si>
    <t>Arboleda</t>
  </si>
  <si>
    <t>Arboledas</t>
  </si>
  <si>
    <t>Arboletes</t>
  </si>
  <si>
    <t>Arcabuco</t>
  </si>
  <si>
    <t>Arenal</t>
  </si>
  <si>
    <t>Argelia - Ant</t>
  </si>
  <si>
    <t>Argelia - Cau</t>
  </si>
  <si>
    <t>Argelia - Val</t>
  </si>
  <si>
    <t>Ariguaní</t>
  </si>
  <si>
    <t>Arjona</t>
  </si>
  <si>
    <t>CARDIQUE</t>
  </si>
  <si>
    <t>Armenia - Ant</t>
  </si>
  <si>
    <t>Armenia - Qui</t>
  </si>
  <si>
    <t>Quindío</t>
  </si>
  <si>
    <t>CRQ</t>
  </si>
  <si>
    <t>Armero</t>
  </si>
  <si>
    <t>Arroyohondo</t>
  </si>
  <si>
    <t>Astrea</t>
  </si>
  <si>
    <t>Ataco</t>
  </si>
  <si>
    <t>Atrato</t>
  </si>
  <si>
    <t>Ayapel</t>
  </si>
  <si>
    <t>Córdoba</t>
  </si>
  <si>
    <t>CVS</t>
  </si>
  <si>
    <t>Bagadó</t>
  </si>
  <si>
    <t>Bahía Solano</t>
  </si>
  <si>
    <t>Bajo Baudó</t>
  </si>
  <si>
    <t>Balboa - Cau</t>
  </si>
  <si>
    <t>Balboa - Ris</t>
  </si>
  <si>
    <t>Baranoa</t>
  </si>
  <si>
    <t>Atlántico</t>
  </si>
  <si>
    <t>CRA</t>
  </si>
  <si>
    <t>Baraya</t>
  </si>
  <si>
    <t>Barbacoas</t>
  </si>
  <si>
    <t>Barbosa - Ant rural</t>
  </si>
  <si>
    <t>Barbosa - Ant urbana</t>
  </si>
  <si>
    <t>AMVA</t>
  </si>
  <si>
    <t>Barbosa - San</t>
  </si>
  <si>
    <t>Barichara</t>
  </si>
  <si>
    <t>Barranca de Upía</t>
  </si>
  <si>
    <t>Barrancabermeja</t>
  </si>
  <si>
    <t>Barrancas</t>
  </si>
  <si>
    <t>Barranco de Loba</t>
  </si>
  <si>
    <t>Barranco Minas</t>
  </si>
  <si>
    <t>Guainía</t>
  </si>
  <si>
    <t>CDA</t>
  </si>
  <si>
    <t>Barranquilla rural</t>
  </si>
  <si>
    <t>Barranquilla urbana</t>
  </si>
  <si>
    <t>EPA Barranquilla Verde</t>
  </si>
  <si>
    <t>Becerril</t>
  </si>
  <si>
    <t>Belalcázar</t>
  </si>
  <si>
    <t>Belén - Boy</t>
  </si>
  <si>
    <t>Belén - Nar</t>
  </si>
  <si>
    <t>Belén de Bajira</t>
  </si>
  <si>
    <t>Belén de Los Andaquies</t>
  </si>
  <si>
    <t>Belén de Umbría</t>
  </si>
  <si>
    <t>Bello rural</t>
  </si>
  <si>
    <t>Bello urbana</t>
  </si>
  <si>
    <t>Belmira</t>
  </si>
  <si>
    <t>Beltrán</t>
  </si>
  <si>
    <t>Berbeo</t>
  </si>
  <si>
    <t>Betania</t>
  </si>
  <si>
    <t>Betéitiva</t>
  </si>
  <si>
    <t>Betulia - Ant</t>
  </si>
  <si>
    <t>Betulia - San</t>
  </si>
  <si>
    <t>Bituima</t>
  </si>
  <si>
    <t>Boavita</t>
  </si>
  <si>
    <t>Bochalema</t>
  </si>
  <si>
    <t>Bogotá D.C. rural</t>
  </si>
  <si>
    <t>Bogotá D.C.</t>
  </si>
  <si>
    <t>Bogotá D.C. urbana</t>
  </si>
  <si>
    <t>SDA</t>
  </si>
  <si>
    <t>Bojacá</t>
  </si>
  <si>
    <t>Bojaya</t>
  </si>
  <si>
    <t>Bolívar - Cau</t>
  </si>
  <si>
    <t>Bolívar - San</t>
  </si>
  <si>
    <t>Bolívar - Val</t>
  </si>
  <si>
    <t>Bosconia</t>
  </si>
  <si>
    <t>Briceño - Ant</t>
  </si>
  <si>
    <t>Briceño - Boy</t>
  </si>
  <si>
    <t>Bucaramanga</t>
  </si>
  <si>
    <t>CDMB</t>
  </si>
  <si>
    <t>Bucarasica</t>
  </si>
  <si>
    <t>Buena Vista</t>
  </si>
  <si>
    <t>Buenaventura rural</t>
  </si>
  <si>
    <t>Buenaventura urbana</t>
  </si>
  <si>
    <t>EPA Buenaventura</t>
  </si>
  <si>
    <t>Buenavista - Cor</t>
  </si>
  <si>
    <t>Buenavista - Qui</t>
  </si>
  <si>
    <t>Buenavista - Suc</t>
  </si>
  <si>
    <t>Sucre</t>
  </si>
  <si>
    <t>CARSUCRE</t>
  </si>
  <si>
    <t>Buenos Aires</t>
  </si>
  <si>
    <t>Buesaco</t>
  </si>
  <si>
    <t>Bugalagrande</t>
  </si>
  <si>
    <t>Buriticá</t>
  </si>
  <si>
    <t>Busbanzá</t>
  </si>
  <si>
    <t>Cabrera - Cun</t>
  </si>
  <si>
    <t>Cabrera - San</t>
  </si>
  <si>
    <t>Cabuyaro</t>
  </si>
  <si>
    <t>Cacahual</t>
  </si>
  <si>
    <t>Cáceres</t>
  </si>
  <si>
    <t>Cachipay</t>
  </si>
  <si>
    <t>Cachirá</t>
  </si>
  <si>
    <t>Cácota</t>
  </si>
  <si>
    <t>Caicedo</t>
  </si>
  <si>
    <t>Caicedonia</t>
  </si>
  <si>
    <t>Caimito</t>
  </si>
  <si>
    <t>CORPOMOJANA</t>
  </si>
  <si>
    <t>Cajamarca</t>
  </si>
  <si>
    <t>Cajibío</t>
  </si>
  <si>
    <t>Cajicá</t>
  </si>
  <si>
    <t>Calamar - Bol</t>
  </si>
  <si>
    <t>Calamar - Gua</t>
  </si>
  <si>
    <t>Guaviare</t>
  </si>
  <si>
    <t>Calarcá</t>
  </si>
  <si>
    <t>Caldas - Ant rural</t>
  </si>
  <si>
    <t>Caldas - Ant urbana</t>
  </si>
  <si>
    <t>Caldas - Boy</t>
  </si>
  <si>
    <t>Caldono</t>
  </si>
  <si>
    <t>Cali rural</t>
  </si>
  <si>
    <t>Cali urbana</t>
  </si>
  <si>
    <t>DAGMA</t>
  </si>
  <si>
    <t>California</t>
  </si>
  <si>
    <t>Calima</t>
  </si>
  <si>
    <t>Caloto</t>
  </si>
  <si>
    <t>Campamento</t>
  </si>
  <si>
    <t>Campo de La Cruz</t>
  </si>
  <si>
    <t>Campoalegre</t>
  </si>
  <si>
    <t>Campohermoso</t>
  </si>
  <si>
    <t>Canalete</t>
  </si>
  <si>
    <t>Candelaria - Atl</t>
  </si>
  <si>
    <t>Candelaria - Val</t>
  </si>
  <si>
    <t>Cantagallo</t>
  </si>
  <si>
    <t>Cañasgordas</t>
  </si>
  <si>
    <t>Caparrapí</t>
  </si>
  <si>
    <t>Capitanejo</t>
  </si>
  <si>
    <t>Caqueza</t>
  </si>
  <si>
    <t>Caracolí</t>
  </si>
  <si>
    <t>Caramanta</t>
  </si>
  <si>
    <t>Carcasí</t>
  </si>
  <si>
    <t>Carepa</t>
  </si>
  <si>
    <t>Carmen de Apicala</t>
  </si>
  <si>
    <t>Carmen de Carupa</t>
  </si>
  <si>
    <t>Carmen del Darien</t>
  </si>
  <si>
    <t>Carolina</t>
  </si>
  <si>
    <t>Cartagena del Chairá</t>
  </si>
  <si>
    <t>Cartagena rural</t>
  </si>
  <si>
    <t>Cartagena urbana</t>
  </si>
  <si>
    <t>EPA Cartagena</t>
  </si>
  <si>
    <t>Cartago</t>
  </si>
  <si>
    <t>Caruru</t>
  </si>
  <si>
    <t>Vaupés</t>
  </si>
  <si>
    <t>Casabianca</t>
  </si>
  <si>
    <t>Castilla la Nueva</t>
  </si>
  <si>
    <t>Caucasia</t>
  </si>
  <si>
    <t>Cepitá</t>
  </si>
  <si>
    <t>Cereté</t>
  </si>
  <si>
    <t>Cerinza</t>
  </si>
  <si>
    <t>Cerrito</t>
  </si>
  <si>
    <t>Cerro San Antonio</t>
  </si>
  <si>
    <t>Cértegui</t>
  </si>
  <si>
    <t>Chachagüí</t>
  </si>
  <si>
    <t>Chaguaní</t>
  </si>
  <si>
    <t>Chalán</t>
  </si>
  <si>
    <t>Chámeza</t>
  </si>
  <si>
    <t>Chaparral</t>
  </si>
  <si>
    <t>Charalá</t>
  </si>
  <si>
    <t>Charta</t>
  </si>
  <si>
    <t>Chía</t>
  </si>
  <si>
    <t>Chigorodó</t>
  </si>
  <si>
    <t>Chimá - Cor</t>
  </si>
  <si>
    <t>Chimá - San</t>
  </si>
  <si>
    <t>Chimichagua</t>
  </si>
  <si>
    <t>Chinácota</t>
  </si>
  <si>
    <t>Chinavita</t>
  </si>
  <si>
    <t>Chinchiná</t>
  </si>
  <si>
    <t>Chinú</t>
  </si>
  <si>
    <t>Chipaque</t>
  </si>
  <si>
    <t>Chipatá</t>
  </si>
  <si>
    <t>Chiquinquirá</t>
  </si>
  <si>
    <t>Chíquiza</t>
  </si>
  <si>
    <t>Chiriguaná</t>
  </si>
  <si>
    <t>Chiscas</t>
  </si>
  <si>
    <t>Chita</t>
  </si>
  <si>
    <t>Chitagá</t>
  </si>
  <si>
    <t>Chitaraque</t>
  </si>
  <si>
    <t>Chivatá</t>
  </si>
  <si>
    <t>Chivolo</t>
  </si>
  <si>
    <t>Chivor</t>
  </si>
  <si>
    <t>Choachí</t>
  </si>
  <si>
    <t>Chocontá</t>
  </si>
  <si>
    <t>Cicuco</t>
  </si>
  <si>
    <t>Ciénaga</t>
  </si>
  <si>
    <t>Ciénaga de Oro</t>
  </si>
  <si>
    <t>Ciénega</t>
  </si>
  <si>
    <t>Cimitarra</t>
  </si>
  <si>
    <t>Circasia</t>
  </si>
  <si>
    <t>Cisneros</t>
  </si>
  <si>
    <t>Ciudad Bolívar</t>
  </si>
  <si>
    <t>Clemencia</t>
  </si>
  <si>
    <t>Cocorná</t>
  </si>
  <si>
    <t>Coello</t>
  </si>
  <si>
    <t>Cogua</t>
  </si>
  <si>
    <t>Colombia</t>
  </si>
  <si>
    <t>Colón - Nar</t>
  </si>
  <si>
    <t>Colón - Put</t>
  </si>
  <si>
    <t>Putumayo</t>
  </si>
  <si>
    <t>Coloso</t>
  </si>
  <si>
    <t>Cómbita</t>
  </si>
  <si>
    <t>Concepción - Ant</t>
  </si>
  <si>
    <t>Concepción - San</t>
  </si>
  <si>
    <t>Concordia - Ant</t>
  </si>
  <si>
    <t>Concordia - Mag</t>
  </si>
  <si>
    <t>Condoto</t>
  </si>
  <si>
    <t>Confines</t>
  </si>
  <si>
    <t>Consaca</t>
  </si>
  <si>
    <t>Contadero</t>
  </si>
  <si>
    <t>Contratación</t>
  </si>
  <si>
    <t>Convención</t>
  </si>
  <si>
    <t>Copacabana rural</t>
  </si>
  <si>
    <t>Copacabana urbana</t>
  </si>
  <si>
    <t>Coper</t>
  </si>
  <si>
    <t>Córdoba - Bol</t>
  </si>
  <si>
    <t>Córdoba - Nar</t>
  </si>
  <si>
    <t>Córdoba - Qui</t>
  </si>
  <si>
    <t>Corinto</t>
  </si>
  <si>
    <t>Coromoro</t>
  </si>
  <si>
    <t>Corozal</t>
  </si>
  <si>
    <t>Corrales</t>
  </si>
  <si>
    <t>Cota</t>
  </si>
  <si>
    <t>Cotorra</t>
  </si>
  <si>
    <t>Covarachía</t>
  </si>
  <si>
    <t>Coveñas</t>
  </si>
  <si>
    <t>Coyaima</t>
  </si>
  <si>
    <t>Cravo Norte</t>
  </si>
  <si>
    <t>Cuaspud</t>
  </si>
  <si>
    <t>Cubará</t>
  </si>
  <si>
    <t>Cubarral</t>
  </si>
  <si>
    <t>Cucaita</t>
  </si>
  <si>
    <t>Cucunubá</t>
  </si>
  <si>
    <t>Cúcuta</t>
  </si>
  <si>
    <t>Cucutilla</t>
  </si>
  <si>
    <t>Cuítiva</t>
  </si>
  <si>
    <t>Cumaral</t>
  </si>
  <si>
    <t>Cumaribo</t>
  </si>
  <si>
    <t>Vichada</t>
  </si>
  <si>
    <t>Cumbal</t>
  </si>
  <si>
    <t>Cumbitara</t>
  </si>
  <si>
    <t>Cunday</t>
  </si>
  <si>
    <t>Curillo</t>
  </si>
  <si>
    <t>Curití</t>
  </si>
  <si>
    <t>Curumaní</t>
  </si>
  <si>
    <t>Dabeiba</t>
  </si>
  <si>
    <t>Dagua</t>
  </si>
  <si>
    <t>Dibula</t>
  </si>
  <si>
    <t>Distracción</t>
  </si>
  <si>
    <t>Dolores</t>
  </si>
  <si>
    <t>Don Matías</t>
  </si>
  <si>
    <t>Dosquebradas</t>
  </si>
  <si>
    <t>Duitama</t>
  </si>
  <si>
    <t>Durania</t>
  </si>
  <si>
    <t>Ebéjico</t>
  </si>
  <si>
    <t>El Ãguila</t>
  </si>
  <si>
    <t>El Bagre</t>
  </si>
  <si>
    <t>El Banco</t>
  </si>
  <si>
    <t>El Cairo</t>
  </si>
  <si>
    <t>El Calvario</t>
  </si>
  <si>
    <t>El Cantón del San Pablo</t>
  </si>
  <si>
    <t>El Carmen</t>
  </si>
  <si>
    <t>El Carmen de Atrato</t>
  </si>
  <si>
    <t>El Carmen de Bolívar</t>
  </si>
  <si>
    <t>El Carmen de Chucurí</t>
  </si>
  <si>
    <t>El Carmen de Viboral</t>
  </si>
  <si>
    <t>El Castillo</t>
  </si>
  <si>
    <t>El Cerrito</t>
  </si>
  <si>
    <t>El Charco</t>
  </si>
  <si>
    <t>El Cocuy</t>
  </si>
  <si>
    <t>El Colegio</t>
  </si>
  <si>
    <t>El Copey</t>
  </si>
  <si>
    <t>El Doncello</t>
  </si>
  <si>
    <t>El Dorado</t>
  </si>
  <si>
    <t>El Dovio</t>
  </si>
  <si>
    <t>El Encanto</t>
  </si>
  <si>
    <t>Amazonas</t>
  </si>
  <si>
    <t>El Espino</t>
  </si>
  <si>
    <t>El Guacamayo</t>
  </si>
  <si>
    <t>El Guamo</t>
  </si>
  <si>
    <t>El Litoral del San Juan</t>
  </si>
  <si>
    <t>El Molino</t>
  </si>
  <si>
    <t>El Paso</t>
  </si>
  <si>
    <t>El Paujil</t>
  </si>
  <si>
    <t>El Peñol</t>
  </si>
  <si>
    <t>El Peñón - Bol</t>
  </si>
  <si>
    <t>El Peñón - Cun</t>
  </si>
  <si>
    <t>El Peñón - San</t>
  </si>
  <si>
    <t>El Piñon</t>
  </si>
  <si>
    <t>El Playón</t>
  </si>
  <si>
    <t>El Retén</t>
  </si>
  <si>
    <t>El Retorno</t>
  </si>
  <si>
    <t>El Roble</t>
  </si>
  <si>
    <t>El Rosal</t>
  </si>
  <si>
    <t>El Rosario</t>
  </si>
  <si>
    <t>El Santuario</t>
  </si>
  <si>
    <t>El Tablón de Gómez</t>
  </si>
  <si>
    <t>El Tambo - Cau</t>
  </si>
  <si>
    <t>El Tambo - Nar</t>
  </si>
  <si>
    <t>El Tarra</t>
  </si>
  <si>
    <t>El Zulia</t>
  </si>
  <si>
    <t>Elías</t>
  </si>
  <si>
    <t>Encino</t>
  </si>
  <si>
    <t>Enciso</t>
  </si>
  <si>
    <t>Entrerrios</t>
  </si>
  <si>
    <t>Envigado rural</t>
  </si>
  <si>
    <t>Envigado urbana</t>
  </si>
  <si>
    <t>Espinal</t>
  </si>
  <si>
    <t>Facatativá</t>
  </si>
  <si>
    <t>Falan</t>
  </si>
  <si>
    <t>Filadelfia</t>
  </si>
  <si>
    <t>Filandia</t>
  </si>
  <si>
    <t>Firavitoba</t>
  </si>
  <si>
    <t>Flandes</t>
  </si>
  <si>
    <t>Florencia - Caq</t>
  </si>
  <si>
    <t>Florencia - Cau</t>
  </si>
  <si>
    <t>Floresta</t>
  </si>
  <si>
    <t>Florián</t>
  </si>
  <si>
    <t>Florida</t>
  </si>
  <si>
    <t>Floridablanca</t>
  </si>
  <si>
    <t>Fomeque</t>
  </si>
  <si>
    <t>CORPOGUAVIO</t>
  </si>
  <si>
    <t>Fonseca</t>
  </si>
  <si>
    <t>Fortul</t>
  </si>
  <si>
    <t>Fosca</t>
  </si>
  <si>
    <t>Francisco Pizarro</t>
  </si>
  <si>
    <t>Fredonia</t>
  </si>
  <si>
    <t>Fresno</t>
  </si>
  <si>
    <t>Frontino</t>
  </si>
  <si>
    <t>Fuente de Oro</t>
  </si>
  <si>
    <t>Fundación</t>
  </si>
  <si>
    <t>Funes</t>
  </si>
  <si>
    <t>Funza</t>
  </si>
  <si>
    <t>Fúquene</t>
  </si>
  <si>
    <t>Fusagasugá</t>
  </si>
  <si>
    <t>Gachala</t>
  </si>
  <si>
    <t>Gachancipá</t>
  </si>
  <si>
    <t>Gachantivá</t>
  </si>
  <si>
    <t>Gachetá</t>
  </si>
  <si>
    <t>Galán</t>
  </si>
  <si>
    <t>Galapa</t>
  </si>
  <si>
    <t>Galeras</t>
  </si>
  <si>
    <t>Gama</t>
  </si>
  <si>
    <t>Gamarra</t>
  </si>
  <si>
    <t>Gambita</t>
  </si>
  <si>
    <t>Gameza</t>
  </si>
  <si>
    <t>Garagoa</t>
  </si>
  <si>
    <t>Garzón</t>
  </si>
  <si>
    <t>Génova</t>
  </si>
  <si>
    <t>Gigante</t>
  </si>
  <si>
    <t>Ginebra</t>
  </si>
  <si>
    <t>Giraldo</t>
  </si>
  <si>
    <t>Girardot</t>
  </si>
  <si>
    <t>Girardota rural</t>
  </si>
  <si>
    <t>Girardota urbana</t>
  </si>
  <si>
    <t>Girón</t>
  </si>
  <si>
    <t>Gómez Plata</t>
  </si>
  <si>
    <t>González</t>
  </si>
  <si>
    <t>Gramalote</t>
  </si>
  <si>
    <t>Granada - Ant</t>
  </si>
  <si>
    <t>Granada - Cun</t>
  </si>
  <si>
    <t>Granada - Met</t>
  </si>
  <si>
    <t>Guaca</t>
  </si>
  <si>
    <t>Guacamayas</t>
  </si>
  <si>
    <t>Guacarí</t>
  </si>
  <si>
    <t>Guachené</t>
  </si>
  <si>
    <t>Guachetá</t>
  </si>
  <si>
    <t>Guachucal</t>
  </si>
  <si>
    <t>Guadalajara de Buga</t>
  </si>
  <si>
    <t>Guadalupe - Ant</t>
  </si>
  <si>
    <t>Guadalupe - Hui</t>
  </si>
  <si>
    <t>Guadalupe - San</t>
  </si>
  <si>
    <t>Guaduas</t>
  </si>
  <si>
    <t>Guaitarilla</t>
  </si>
  <si>
    <t>Gualmatán</t>
  </si>
  <si>
    <t>Guamal - Mag</t>
  </si>
  <si>
    <t>Guamal - Met</t>
  </si>
  <si>
    <t>Guamo</t>
  </si>
  <si>
    <t>Guapi</t>
  </si>
  <si>
    <t>Guapotá</t>
  </si>
  <si>
    <t>Guaranda</t>
  </si>
  <si>
    <t>Guarne</t>
  </si>
  <si>
    <t>Guasca</t>
  </si>
  <si>
    <t>Guatapé</t>
  </si>
  <si>
    <t>Guataquí</t>
  </si>
  <si>
    <t>Guatavita</t>
  </si>
  <si>
    <t>Guateque</t>
  </si>
  <si>
    <t>Guática</t>
  </si>
  <si>
    <t>Guavatá</t>
  </si>
  <si>
    <t>Guayabal de Siquima</t>
  </si>
  <si>
    <t>Guayabetal</t>
  </si>
  <si>
    <t>Guayatá</t>
  </si>
  <si>
    <t>Güepsa</t>
  </si>
  <si>
    <t>Güicán</t>
  </si>
  <si>
    <t>Gutiérrez</t>
  </si>
  <si>
    <t>Hacarí</t>
  </si>
  <si>
    <t>Hatillo de Loba</t>
  </si>
  <si>
    <t>Hato</t>
  </si>
  <si>
    <t>Hato Corozal</t>
  </si>
  <si>
    <t>Hatonuevo</t>
  </si>
  <si>
    <t>Heliconia</t>
  </si>
  <si>
    <t>Herrán</t>
  </si>
  <si>
    <t>Herveo</t>
  </si>
  <si>
    <t>Hispania</t>
  </si>
  <si>
    <t>Hobo</t>
  </si>
  <si>
    <t>Honda</t>
  </si>
  <si>
    <t>Ibagué</t>
  </si>
  <si>
    <t>Icononzo</t>
  </si>
  <si>
    <t>Iles</t>
  </si>
  <si>
    <t>Imués</t>
  </si>
  <si>
    <t>Inírida</t>
  </si>
  <si>
    <t>Inzá</t>
  </si>
  <si>
    <t>Ipiales</t>
  </si>
  <si>
    <t>Iquira</t>
  </si>
  <si>
    <t>Isnos</t>
  </si>
  <si>
    <t>Istmina</t>
  </si>
  <si>
    <t>Itagui rural</t>
  </si>
  <si>
    <t>Itagui urbana</t>
  </si>
  <si>
    <t>Ituango</t>
  </si>
  <si>
    <t>Iza</t>
  </si>
  <si>
    <t>Jambaló</t>
  </si>
  <si>
    <t>Jamundí</t>
  </si>
  <si>
    <t>Jardín</t>
  </si>
  <si>
    <t>Jenesano</t>
  </si>
  <si>
    <t>Jericó - Ant</t>
  </si>
  <si>
    <t>Jericó - Boy</t>
  </si>
  <si>
    <t>Jerusalén</t>
  </si>
  <si>
    <t>Jesús María</t>
  </si>
  <si>
    <t>Jordán</t>
  </si>
  <si>
    <t>Juan de Acosta</t>
  </si>
  <si>
    <t>Junín</t>
  </si>
  <si>
    <t>Juradó</t>
  </si>
  <si>
    <t>La Apartada</t>
  </si>
  <si>
    <t>La Argentina</t>
  </si>
  <si>
    <t>La Belleza</t>
  </si>
  <si>
    <t>La Calera</t>
  </si>
  <si>
    <t>La Capilla</t>
  </si>
  <si>
    <t>La Ceja</t>
  </si>
  <si>
    <t>La Celia</t>
  </si>
  <si>
    <t>La Chorrera</t>
  </si>
  <si>
    <t>La Cruz</t>
  </si>
  <si>
    <t>La Cumbre</t>
  </si>
  <si>
    <t>La Dorada</t>
  </si>
  <si>
    <t>La Esperanza</t>
  </si>
  <si>
    <t>La Estrella rural</t>
  </si>
  <si>
    <t>La Estrella urbana</t>
  </si>
  <si>
    <t>La Florida</t>
  </si>
  <si>
    <t>La Gloria</t>
  </si>
  <si>
    <t>La Guadalupe</t>
  </si>
  <si>
    <t>La Jagua de Ibirico</t>
  </si>
  <si>
    <t>La Jagua del Pilar</t>
  </si>
  <si>
    <t>La Llanada</t>
  </si>
  <si>
    <t>La Macarena</t>
  </si>
  <si>
    <t>La Merced</t>
  </si>
  <si>
    <t>La Mesa</t>
  </si>
  <si>
    <t>La Montañita</t>
  </si>
  <si>
    <t>La Palma</t>
  </si>
  <si>
    <t>La Paz</t>
  </si>
  <si>
    <t>La Pedrera</t>
  </si>
  <si>
    <t>La Peña</t>
  </si>
  <si>
    <t>La Pintada</t>
  </si>
  <si>
    <t>La Plata</t>
  </si>
  <si>
    <t>La Playa</t>
  </si>
  <si>
    <t>La Primavera</t>
  </si>
  <si>
    <t>La Salina</t>
  </si>
  <si>
    <t>La Sierra</t>
  </si>
  <si>
    <t>La Tebaida</t>
  </si>
  <si>
    <t>La Tola</t>
  </si>
  <si>
    <t>La Unión - Ant</t>
  </si>
  <si>
    <t>La Unión - Nar</t>
  </si>
  <si>
    <t>La Unión - Suc</t>
  </si>
  <si>
    <t>La Unión - Val</t>
  </si>
  <si>
    <t>La Uvita</t>
  </si>
  <si>
    <t>La Vega - Cau</t>
  </si>
  <si>
    <t>La Vega - Cun</t>
  </si>
  <si>
    <t>La Victoria - Ama</t>
  </si>
  <si>
    <t>La Victoria - Boy</t>
  </si>
  <si>
    <t>La Victoria - Val</t>
  </si>
  <si>
    <t>La Virginia</t>
  </si>
  <si>
    <t>Labateca</t>
  </si>
  <si>
    <t>Labranzagrande</t>
  </si>
  <si>
    <t>Landázuri</t>
  </si>
  <si>
    <t>Lebríja</t>
  </si>
  <si>
    <t>Leguízamo</t>
  </si>
  <si>
    <t>Leiva</t>
  </si>
  <si>
    <t>Lejanías</t>
  </si>
  <si>
    <t>Lenguazaque</t>
  </si>
  <si>
    <t>Lérida</t>
  </si>
  <si>
    <t>Leticia</t>
  </si>
  <si>
    <t>Líbano</t>
  </si>
  <si>
    <t>Liborina</t>
  </si>
  <si>
    <t>Linares</t>
  </si>
  <si>
    <t>Lloró</t>
  </si>
  <si>
    <t>López</t>
  </si>
  <si>
    <t>Lorica</t>
  </si>
  <si>
    <t>Los Andes</t>
  </si>
  <si>
    <t>Los Córdobas</t>
  </si>
  <si>
    <t>Los Palmitos</t>
  </si>
  <si>
    <t>Los Patios</t>
  </si>
  <si>
    <t>Los Santos</t>
  </si>
  <si>
    <t>Lourdes</t>
  </si>
  <si>
    <t>Luruaco</t>
  </si>
  <si>
    <t>Macanal</t>
  </si>
  <si>
    <t>Macaravita</t>
  </si>
  <si>
    <t>Maceo</t>
  </si>
  <si>
    <t>Macheta</t>
  </si>
  <si>
    <t>Madrid</t>
  </si>
  <si>
    <t>Magangué</t>
  </si>
  <si>
    <t>Magüí</t>
  </si>
  <si>
    <t>Mahates</t>
  </si>
  <si>
    <t>Maicao</t>
  </si>
  <si>
    <t>Majagual</t>
  </si>
  <si>
    <t>Málaga</t>
  </si>
  <si>
    <t>Malambo</t>
  </si>
  <si>
    <t>Mallama</t>
  </si>
  <si>
    <t>Manatí</t>
  </si>
  <si>
    <t>Manaure - Ces</t>
  </si>
  <si>
    <t>Manaure - Gua</t>
  </si>
  <si>
    <t>Maní</t>
  </si>
  <si>
    <t>Manizales</t>
  </si>
  <si>
    <t>Manta</t>
  </si>
  <si>
    <t>Manzanares</t>
  </si>
  <si>
    <t>Mapiripán</t>
  </si>
  <si>
    <t>Mapiripana</t>
  </si>
  <si>
    <t>Margarita</t>
  </si>
  <si>
    <t>María la Baja</t>
  </si>
  <si>
    <t>Marinilla</t>
  </si>
  <si>
    <t>Maripí</t>
  </si>
  <si>
    <t>Mariquita</t>
  </si>
  <si>
    <t>Marmato</t>
  </si>
  <si>
    <t>Marquetalia</t>
  </si>
  <si>
    <t>Marsella</t>
  </si>
  <si>
    <t>Marulanda</t>
  </si>
  <si>
    <t>Matanza</t>
  </si>
  <si>
    <t>Medellín rural</t>
  </si>
  <si>
    <t>Medellín urbana</t>
  </si>
  <si>
    <t>Medina</t>
  </si>
  <si>
    <t>Medio Atrato</t>
  </si>
  <si>
    <t>Medio Baudó</t>
  </si>
  <si>
    <t>Medio San Juan</t>
  </si>
  <si>
    <t>Melgar</t>
  </si>
  <si>
    <t>Mercaderes</t>
  </si>
  <si>
    <t>Mesetas</t>
  </si>
  <si>
    <t>Milán</t>
  </si>
  <si>
    <t>Miraflores - Boy</t>
  </si>
  <si>
    <t>Miraflores - Gua</t>
  </si>
  <si>
    <t>Miranda</t>
  </si>
  <si>
    <t>Miriti Paraná</t>
  </si>
  <si>
    <t>Mistrató</t>
  </si>
  <si>
    <t>Mitú</t>
  </si>
  <si>
    <t>Mocoa</t>
  </si>
  <si>
    <t>Mogotes</t>
  </si>
  <si>
    <t>Molagavita</t>
  </si>
  <si>
    <t>Momil</t>
  </si>
  <si>
    <t>Mompós</t>
  </si>
  <si>
    <t>Mongua</t>
  </si>
  <si>
    <t>Monguí</t>
  </si>
  <si>
    <t>Moniquirá</t>
  </si>
  <si>
    <t>Montebello</t>
  </si>
  <si>
    <t>Montecristo</t>
  </si>
  <si>
    <t>Montelíbano</t>
  </si>
  <si>
    <t>Montenegro</t>
  </si>
  <si>
    <t>Montería</t>
  </si>
  <si>
    <t>Monterrey</t>
  </si>
  <si>
    <t>Moñitos</t>
  </si>
  <si>
    <t>Morales - Bol</t>
  </si>
  <si>
    <t>Morales - Cau</t>
  </si>
  <si>
    <t>Morelia</t>
  </si>
  <si>
    <t>Morichal</t>
  </si>
  <si>
    <t>Morroa</t>
  </si>
  <si>
    <t>Mosquera - Cun</t>
  </si>
  <si>
    <t>Mosquera - Nar</t>
  </si>
  <si>
    <t>Motavita</t>
  </si>
  <si>
    <t>Murillo</t>
  </si>
  <si>
    <t>Murindó</t>
  </si>
  <si>
    <t>Mutatá</t>
  </si>
  <si>
    <t>Mutiscua</t>
  </si>
  <si>
    <t>Muzo</t>
  </si>
  <si>
    <t>Nariño - Ant</t>
  </si>
  <si>
    <t>Nariño - Cun</t>
  </si>
  <si>
    <t>Nariño - Nar</t>
  </si>
  <si>
    <t>Nátaga</t>
  </si>
  <si>
    <t>Natagaima</t>
  </si>
  <si>
    <t>Nechí</t>
  </si>
  <si>
    <t>Necoclí</t>
  </si>
  <si>
    <t>Neira</t>
  </si>
  <si>
    <t>Neiva</t>
  </si>
  <si>
    <t>Nemocón</t>
  </si>
  <si>
    <t>Nilo</t>
  </si>
  <si>
    <t>Nimaima</t>
  </si>
  <si>
    <t>Nobsa</t>
  </si>
  <si>
    <t>Nocaima</t>
  </si>
  <si>
    <t>Norcasia</t>
  </si>
  <si>
    <t>Norosí</t>
  </si>
  <si>
    <t>Nóvita</t>
  </si>
  <si>
    <t>Nueva Granada</t>
  </si>
  <si>
    <t>Nuevo Colón</t>
  </si>
  <si>
    <t>Nunchía</t>
  </si>
  <si>
    <t>Nuquí</t>
  </si>
  <si>
    <t>Obando</t>
  </si>
  <si>
    <t>Ocamonte</t>
  </si>
  <si>
    <t>Ocaña</t>
  </si>
  <si>
    <t>Oiba</t>
  </si>
  <si>
    <t>Oicatá</t>
  </si>
  <si>
    <t>Olaya</t>
  </si>
  <si>
    <t>Olaya Herrera</t>
  </si>
  <si>
    <t>Onzaga</t>
  </si>
  <si>
    <t>Oporapa</t>
  </si>
  <si>
    <t>Orito</t>
  </si>
  <si>
    <t>Orocué</t>
  </si>
  <si>
    <t>Ortega</t>
  </si>
  <si>
    <t>Ospina</t>
  </si>
  <si>
    <t>Otanche</t>
  </si>
  <si>
    <t>Ovejas</t>
  </si>
  <si>
    <t>Pachavita</t>
  </si>
  <si>
    <t>Pacho</t>
  </si>
  <si>
    <t>Pacoa</t>
  </si>
  <si>
    <t>Pácora</t>
  </si>
  <si>
    <t>Padilla</t>
  </si>
  <si>
    <t>Páez - Boy</t>
  </si>
  <si>
    <t>Páez - Cau</t>
  </si>
  <si>
    <t>Paicol</t>
  </si>
  <si>
    <t>Pailitas</t>
  </si>
  <si>
    <t>Paime</t>
  </si>
  <si>
    <t>Paipa</t>
  </si>
  <si>
    <t>Pajarito</t>
  </si>
  <si>
    <t>Palermo</t>
  </si>
  <si>
    <t>Palestina - Cal</t>
  </si>
  <si>
    <t>Palestina - Hui</t>
  </si>
  <si>
    <t>Palmar</t>
  </si>
  <si>
    <t>Palmar de Varela</t>
  </si>
  <si>
    <t>Palmas del Socorro</t>
  </si>
  <si>
    <t>Palmira</t>
  </si>
  <si>
    <t>Palmito</t>
  </si>
  <si>
    <t>Palocabildo</t>
  </si>
  <si>
    <t>Pamplona</t>
  </si>
  <si>
    <t>Pamplonita</t>
  </si>
  <si>
    <t>Pana Pana</t>
  </si>
  <si>
    <t>Pandi</t>
  </si>
  <si>
    <t>Panqueba</t>
  </si>
  <si>
    <t>Papunaua</t>
  </si>
  <si>
    <t>Páramo</t>
  </si>
  <si>
    <t>Paratebueno</t>
  </si>
  <si>
    <t>Pasca</t>
  </si>
  <si>
    <t>Pasto</t>
  </si>
  <si>
    <t>Patía</t>
  </si>
  <si>
    <t>Pauna</t>
  </si>
  <si>
    <t>Paya</t>
  </si>
  <si>
    <t>Paz de Ariporo</t>
  </si>
  <si>
    <t>Paz de Río</t>
  </si>
  <si>
    <t>Pedraza</t>
  </si>
  <si>
    <t>Pelaya</t>
  </si>
  <si>
    <t>Pensilvania</t>
  </si>
  <si>
    <t>Peñol</t>
  </si>
  <si>
    <t>Peque</t>
  </si>
  <si>
    <t>Pereira</t>
  </si>
  <si>
    <t>Pesca</t>
  </si>
  <si>
    <t>Piamonte</t>
  </si>
  <si>
    <t>Piedecuesta</t>
  </si>
  <si>
    <t>Piedras</t>
  </si>
  <si>
    <t>Piendamó</t>
  </si>
  <si>
    <t>Pijao</t>
  </si>
  <si>
    <t>Pijiño del Carmen</t>
  </si>
  <si>
    <t>Pinchote</t>
  </si>
  <si>
    <t>Pinillos</t>
  </si>
  <si>
    <t>Piojó</t>
  </si>
  <si>
    <t>Pisba</t>
  </si>
  <si>
    <t>Pital</t>
  </si>
  <si>
    <t>Pitalito</t>
  </si>
  <si>
    <t>Pivijay</t>
  </si>
  <si>
    <t>Planadas</t>
  </si>
  <si>
    <t>Planeta Rica</t>
  </si>
  <si>
    <t>Plato</t>
  </si>
  <si>
    <t>Policarpa</t>
  </si>
  <si>
    <t>Polonuevo</t>
  </si>
  <si>
    <t>Ponedera</t>
  </si>
  <si>
    <t>Popayán</t>
  </si>
  <si>
    <t>Pore</t>
  </si>
  <si>
    <t>Potosí</t>
  </si>
  <si>
    <t>Pradera</t>
  </si>
  <si>
    <t>Prado</t>
  </si>
  <si>
    <t>Providencia - Isl</t>
  </si>
  <si>
    <t>San Andrés</t>
  </si>
  <si>
    <t>CORALINA</t>
  </si>
  <si>
    <t>Providencia - Nar</t>
  </si>
  <si>
    <t>Pueblo Bello</t>
  </si>
  <si>
    <t>Pueblo Nuevo</t>
  </si>
  <si>
    <t>Pueblo Rico</t>
  </si>
  <si>
    <t>Pueblo Viejo</t>
  </si>
  <si>
    <t>Pueblorrico</t>
  </si>
  <si>
    <t>Puente Nacional</t>
  </si>
  <si>
    <t>Puerres</t>
  </si>
  <si>
    <t>Puerto Alegría</t>
  </si>
  <si>
    <t>Puerto Arica</t>
  </si>
  <si>
    <t>Puerto Asís</t>
  </si>
  <si>
    <t>Puerto Berrío</t>
  </si>
  <si>
    <t>Puerto Boyacá</t>
  </si>
  <si>
    <t>Puerto Caicedo</t>
  </si>
  <si>
    <t>Puerto Carreño</t>
  </si>
  <si>
    <t>Puerto Colombia - Atl</t>
  </si>
  <si>
    <t>Puerto Colombia - Gua</t>
  </si>
  <si>
    <t>Puerto Concordia</t>
  </si>
  <si>
    <t>Puerto Escondido</t>
  </si>
  <si>
    <t>Puerto Gaitán</t>
  </si>
  <si>
    <t>Puerto Guzmán</t>
  </si>
  <si>
    <t>Puerto Libertador</t>
  </si>
  <si>
    <t>Puerto Lleras</t>
  </si>
  <si>
    <t>Puerto López</t>
  </si>
  <si>
    <t>Puerto Nare</t>
  </si>
  <si>
    <t>Puerto Nariño</t>
  </si>
  <si>
    <t>Puerto Parra</t>
  </si>
  <si>
    <t>Puerto Rico - Caq</t>
  </si>
  <si>
    <t>Puerto Rico - Met</t>
  </si>
  <si>
    <t>Puerto Rondón</t>
  </si>
  <si>
    <t>Puerto Salgar</t>
  </si>
  <si>
    <t>Puerto Santander - Ama</t>
  </si>
  <si>
    <t>Puerto Santander - Nor</t>
  </si>
  <si>
    <t>Puerto Tejada</t>
  </si>
  <si>
    <t>Puerto Triunfo</t>
  </si>
  <si>
    <t>Puerto Wilches</t>
  </si>
  <si>
    <t>Pulí</t>
  </si>
  <si>
    <t>Pupiales</t>
  </si>
  <si>
    <t>Puracé</t>
  </si>
  <si>
    <t>Purificación</t>
  </si>
  <si>
    <t>Purísima</t>
  </si>
  <si>
    <t>Quebradanegra</t>
  </si>
  <si>
    <t>Quetame</t>
  </si>
  <si>
    <t>Quibdó</t>
  </si>
  <si>
    <t>Quimbaya</t>
  </si>
  <si>
    <t>Quinchía</t>
  </si>
  <si>
    <t>Quípama</t>
  </si>
  <si>
    <t>Quipile</t>
  </si>
  <si>
    <t>Ragonvalia</t>
  </si>
  <si>
    <t>Ramiriquí</t>
  </si>
  <si>
    <t>Ráquira</t>
  </si>
  <si>
    <t>Recetor</t>
  </si>
  <si>
    <t>Regidor</t>
  </si>
  <si>
    <t>Remedios</t>
  </si>
  <si>
    <t>Remolino</t>
  </si>
  <si>
    <t>Repelón</t>
  </si>
  <si>
    <t>Restrepo - Met</t>
  </si>
  <si>
    <t>Restrepo - Val</t>
  </si>
  <si>
    <t>Retiro</t>
  </si>
  <si>
    <t>Ricaurte - Cun</t>
  </si>
  <si>
    <t>Ricaurte - Nar</t>
  </si>
  <si>
    <t>Rio Blanco</t>
  </si>
  <si>
    <t>Río de Oro</t>
  </si>
  <si>
    <t>Río Iro</t>
  </si>
  <si>
    <t>Río Quito</t>
  </si>
  <si>
    <t>Río Viejo</t>
  </si>
  <si>
    <t>Riofrío</t>
  </si>
  <si>
    <t>Riohacha</t>
  </si>
  <si>
    <t>Rionegro - Ant</t>
  </si>
  <si>
    <t>Rionegro - San</t>
  </si>
  <si>
    <t>Riosucio - Cal</t>
  </si>
  <si>
    <t>Riosucio - Cho</t>
  </si>
  <si>
    <t>Rivera</t>
  </si>
  <si>
    <t>Roberto Payán</t>
  </si>
  <si>
    <t>Roldanillo</t>
  </si>
  <si>
    <t>Roncesvalles</t>
  </si>
  <si>
    <t>Rondón</t>
  </si>
  <si>
    <t>Rosas</t>
  </si>
  <si>
    <t>Rovira</t>
  </si>
  <si>
    <t>Sabana de Torres</t>
  </si>
  <si>
    <t>Sabanagrande</t>
  </si>
  <si>
    <t>Sabanalarga - Ant</t>
  </si>
  <si>
    <t>Sabanalarga - Atl</t>
  </si>
  <si>
    <t>Sabanalarga - Cas</t>
  </si>
  <si>
    <t>Sabanas de San Angel</t>
  </si>
  <si>
    <t>Sabaneta rural</t>
  </si>
  <si>
    <t>Sabaneta urbana</t>
  </si>
  <si>
    <t>Saboyá</t>
  </si>
  <si>
    <t>Sácama</t>
  </si>
  <si>
    <t>Sáchica</t>
  </si>
  <si>
    <t>Sahagún</t>
  </si>
  <si>
    <t>Saladoblanco</t>
  </si>
  <si>
    <t>Salamina - Cal</t>
  </si>
  <si>
    <t>Salamina - Mag</t>
  </si>
  <si>
    <t>Salazar</t>
  </si>
  <si>
    <t>Saldaña</t>
  </si>
  <si>
    <t>Salento</t>
  </si>
  <si>
    <t>Salgar</t>
  </si>
  <si>
    <t>Samacá</t>
  </si>
  <si>
    <t>Samaná</t>
  </si>
  <si>
    <t>Samaniego</t>
  </si>
  <si>
    <t>Sampués</t>
  </si>
  <si>
    <t>San Agustín</t>
  </si>
  <si>
    <t>San Alberto</t>
  </si>
  <si>
    <t>San Andrés - Isl</t>
  </si>
  <si>
    <t>San Andrés - Sant</t>
  </si>
  <si>
    <t>San Andrés de Cuerquía</t>
  </si>
  <si>
    <t>San Andrés de Tumaco</t>
  </si>
  <si>
    <t>San Andrés Sotavento</t>
  </si>
  <si>
    <t>San Antero</t>
  </si>
  <si>
    <t>San Antonio</t>
  </si>
  <si>
    <t>San Antonio del Tequendama</t>
  </si>
  <si>
    <t>San Benito</t>
  </si>
  <si>
    <t>San Benito Abad</t>
  </si>
  <si>
    <t>San Bernardo - Cun</t>
  </si>
  <si>
    <t>San Bernardo - Nar</t>
  </si>
  <si>
    <t>San Bernardo del Viento</t>
  </si>
  <si>
    <t>San Calixto</t>
  </si>
  <si>
    <t>San Carlos - Ant</t>
  </si>
  <si>
    <t>San Carlos - Cor</t>
  </si>
  <si>
    <t>San Carlos de Guaroa</t>
  </si>
  <si>
    <t>San Cayetano - Cun</t>
  </si>
  <si>
    <t>San Cayetano - Nor</t>
  </si>
  <si>
    <t>San Cristóbal</t>
  </si>
  <si>
    <t>San Diego</t>
  </si>
  <si>
    <t>San Eduardo</t>
  </si>
  <si>
    <t>San Estanislao</t>
  </si>
  <si>
    <t>San Felipe</t>
  </si>
  <si>
    <t>San Fernando</t>
  </si>
  <si>
    <t>San Francisco - Ant</t>
  </si>
  <si>
    <t>San Francisco - Cun</t>
  </si>
  <si>
    <t>San Francisco - Put</t>
  </si>
  <si>
    <t>San Gil</t>
  </si>
  <si>
    <t>San Jacinto</t>
  </si>
  <si>
    <t>San Jacinto del Cauca</t>
  </si>
  <si>
    <t>San Jerónimo</t>
  </si>
  <si>
    <t>San Joaquín</t>
  </si>
  <si>
    <t>San José</t>
  </si>
  <si>
    <t>San José de La Montaña</t>
  </si>
  <si>
    <t>San José de Miranda</t>
  </si>
  <si>
    <t>San José de Pare</t>
  </si>
  <si>
    <t>San José de Uré</t>
  </si>
  <si>
    <t>San José del Fragua</t>
  </si>
  <si>
    <t>San José del Guaviare</t>
  </si>
  <si>
    <t>San José del Palmar</t>
  </si>
  <si>
    <t>San Juan de Arama</t>
  </si>
  <si>
    <t>San Juan de Betulia</t>
  </si>
  <si>
    <t>San Juan de Río Seco</t>
  </si>
  <si>
    <t>San Juan de Urabá</t>
  </si>
  <si>
    <t>San Juan del Cesar</t>
  </si>
  <si>
    <t>San Juan Nepomuceno</t>
  </si>
  <si>
    <t>San Juanito</t>
  </si>
  <si>
    <t>San Lorenzo</t>
  </si>
  <si>
    <t>San Luis - Ant</t>
  </si>
  <si>
    <t>San Luis - Tol</t>
  </si>
  <si>
    <t>San Luis de Gaceno - Boy</t>
  </si>
  <si>
    <t>San Luis de Gaceno - Cas</t>
  </si>
  <si>
    <t>San Luis de Palenque - Cas</t>
  </si>
  <si>
    <t>San Luis de Sincé</t>
  </si>
  <si>
    <t>San Marcos</t>
  </si>
  <si>
    <t>San Martín - Ces</t>
  </si>
  <si>
    <t>San Martín - Met</t>
  </si>
  <si>
    <t>San Martín de Loba</t>
  </si>
  <si>
    <t>San Mateo</t>
  </si>
  <si>
    <t>San Miguel - Put</t>
  </si>
  <si>
    <t>San Miguel - San</t>
  </si>
  <si>
    <t>San Miguel de Sema</t>
  </si>
  <si>
    <t>San Onofre</t>
  </si>
  <si>
    <t>San Pablo</t>
  </si>
  <si>
    <t>San Pablo de Borbur - Bol</t>
  </si>
  <si>
    <t>San Pablo de Borbur - Boy</t>
  </si>
  <si>
    <t>San Pedro - Ant</t>
  </si>
  <si>
    <t>San Pedro - Suc</t>
  </si>
  <si>
    <t>San Pedro - Val</t>
  </si>
  <si>
    <t>San Pedro de Cartago</t>
  </si>
  <si>
    <t>San Pedro de Uraba</t>
  </si>
  <si>
    <t>San Pelayo</t>
  </si>
  <si>
    <t>San Rafael</t>
  </si>
  <si>
    <t>San Roque</t>
  </si>
  <si>
    <t>San Sebastián</t>
  </si>
  <si>
    <t>San Sebastián de Buenavista</t>
  </si>
  <si>
    <t>San Vicente</t>
  </si>
  <si>
    <t>San Vicente de Chucurí</t>
  </si>
  <si>
    <t>San Vicente del Caguán</t>
  </si>
  <si>
    <t>San Zenón</t>
  </si>
  <si>
    <t>Sandoná</t>
  </si>
  <si>
    <t>Santa Ana</t>
  </si>
  <si>
    <t>Santa Bárbara - Ant</t>
  </si>
  <si>
    <t>Santa Bárbara - Nar</t>
  </si>
  <si>
    <t>Santa Bárbara - San</t>
  </si>
  <si>
    <t>Santa Bárbara de Pinto</t>
  </si>
  <si>
    <t>Santa Catalina</t>
  </si>
  <si>
    <t>Santa Helena del Opón</t>
  </si>
  <si>
    <t>Santa Isabel</t>
  </si>
  <si>
    <t>Santa Lucía</t>
  </si>
  <si>
    <t>Santa María - Boy</t>
  </si>
  <si>
    <t>Santa María - Hui</t>
  </si>
  <si>
    <t>Santa Marta rural</t>
  </si>
  <si>
    <t>Santa Marta urbana</t>
  </si>
  <si>
    <t>DADSA</t>
  </si>
  <si>
    <t>Santa Rosa - Bol</t>
  </si>
  <si>
    <t>Santa Rosa - Cau</t>
  </si>
  <si>
    <t>Santa Rosa de Cabal</t>
  </si>
  <si>
    <t>Santa Rosa de Osos</t>
  </si>
  <si>
    <t>Santa Rosa de Viterbo</t>
  </si>
  <si>
    <t>Santa Rosa del Sur</t>
  </si>
  <si>
    <t>Santa Rosalía</t>
  </si>
  <si>
    <t>Santa Sofía</t>
  </si>
  <si>
    <t>Santacruz</t>
  </si>
  <si>
    <t>Santafé de Antioquia</t>
  </si>
  <si>
    <t>Santana</t>
  </si>
  <si>
    <t>Santander de Quilichao</t>
  </si>
  <si>
    <t>Santiago - Nor</t>
  </si>
  <si>
    <t>Santiago - Put</t>
  </si>
  <si>
    <t>Santiago de Tolú</t>
  </si>
  <si>
    <t>Santo Domingo</t>
  </si>
  <si>
    <t>Santo Tomás</t>
  </si>
  <si>
    <t>Santuario</t>
  </si>
  <si>
    <t>Sapuyes</t>
  </si>
  <si>
    <t>Saravena</t>
  </si>
  <si>
    <t>Sardinata</t>
  </si>
  <si>
    <t>Sasaima</t>
  </si>
  <si>
    <t>Sativanorte</t>
  </si>
  <si>
    <t>Sativasur</t>
  </si>
  <si>
    <t>Segovia</t>
  </si>
  <si>
    <t>Sesquilé</t>
  </si>
  <si>
    <t>Sevilla</t>
  </si>
  <si>
    <t>Siachoque</t>
  </si>
  <si>
    <t>Sibaté</t>
  </si>
  <si>
    <t>Sibundoy</t>
  </si>
  <si>
    <t>Silos</t>
  </si>
  <si>
    <t>Silvania</t>
  </si>
  <si>
    <t>Silvia</t>
  </si>
  <si>
    <t>Simacota</t>
  </si>
  <si>
    <t>Simijaca</t>
  </si>
  <si>
    <t>Simití</t>
  </si>
  <si>
    <t>Sincelejo</t>
  </si>
  <si>
    <t>Sipí</t>
  </si>
  <si>
    <t>Sitionuevo</t>
  </si>
  <si>
    <t>Soacha</t>
  </si>
  <si>
    <t>Soatá</t>
  </si>
  <si>
    <t>Socha</t>
  </si>
  <si>
    <t>Socorro</t>
  </si>
  <si>
    <t>Socotá</t>
  </si>
  <si>
    <t>Sogamoso</t>
  </si>
  <si>
    <t>Solano</t>
  </si>
  <si>
    <t>Soledad</t>
  </si>
  <si>
    <t>Solita</t>
  </si>
  <si>
    <t>Somondoco</t>
  </si>
  <si>
    <t>Sonsón</t>
  </si>
  <si>
    <t>Sopetrán</t>
  </si>
  <si>
    <t>Soplaviento</t>
  </si>
  <si>
    <t>Sopó</t>
  </si>
  <si>
    <t>Sora</t>
  </si>
  <si>
    <t>Soracá</t>
  </si>
  <si>
    <t>Sotaquirá</t>
  </si>
  <si>
    <t>Sotara</t>
  </si>
  <si>
    <t>Suaita</t>
  </si>
  <si>
    <t>Suan</t>
  </si>
  <si>
    <t>Suárez - Cau</t>
  </si>
  <si>
    <t>Suárez - Tol</t>
  </si>
  <si>
    <t>Suaza</t>
  </si>
  <si>
    <t>Subachoque</t>
  </si>
  <si>
    <t>Sucre - Cau</t>
  </si>
  <si>
    <t>Sucre - San</t>
  </si>
  <si>
    <t>Sucre - Suc</t>
  </si>
  <si>
    <t>Suesca</t>
  </si>
  <si>
    <t>Supatá</t>
  </si>
  <si>
    <t>Supía</t>
  </si>
  <si>
    <t>Suratá</t>
  </si>
  <si>
    <t>Susa</t>
  </si>
  <si>
    <t>Susacón</t>
  </si>
  <si>
    <t>Sutamarchán</t>
  </si>
  <si>
    <t>Sutatausa</t>
  </si>
  <si>
    <t>Sutatenza</t>
  </si>
  <si>
    <t>Tabio</t>
  </si>
  <si>
    <t>Tadó</t>
  </si>
  <si>
    <t>Talaigua Nuevo</t>
  </si>
  <si>
    <t>Tamalameque</t>
  </si>
  <si>
    <t>Támara</t>
  </si>
  <si>
    <t>Tame</t>
  </si>
  <si>
    <t>Támesis</t>
  </si>
  <si>
    <t>Taminango</t>
  </si>
  <si>
    <t>Tangua</t>
  </si>
  <si>
    <t>Taraira</t>
  </si>
  <si>
    <t>Tarapacá</t>
  </si>
  <si>
    <t>Tarazá</t>
  </si>
  <si>
    <t>Tarqui</t>
  </si>
  <si>
    <t>Tarso</t>
  </si>
  <si>
    <t>Tasco</t>
  </si>
  <si>
    <t>Tauramena</t>
  </si>
  <si>
    <t>Tausa</t>
  </si>
  <si>
    <t>Tello</t>
  </si>
  <si>
    <t>Tena</t>
  </si>
  <si>
    <t>Tenerife</t>
  </si>
  <si>
    <t>Tenjo</t>
  </si>
  <si>
    <t>Tenza</t>
  </si>
  <si>
    <t>Teorama</t>
  </si>
  <si>
    <t>Teruel</t>
  </si>
  <si>
    <t>Tesalia</t>
  </si>
  <si>
    <t>Tibacuy</t>
  </si>
  <si>
    <t>Tibaná</t>
  </si>
  <si>
    <t>Tibasosa</t>
  </si>
  <si>
    <t>Tibirita</t>
  </si>
  <si>
    <t>Tibú</t>
  </si>
  <si>
    <t>Tierralta</t>
  </si>
  <si>
    <t>Timaná</t>
  </si>
  <si>
    <t>Timbío</t>
  </si>
  <si>
    <t>Timbiquí</t>
  </si>
  <si>
    <t>Tinjacá</t>
  </si>
  <si>
    <t>Tipacoque</t>
  </si>
  <si>
    <t>Tiquisio</t>
  </si>
  <si>
    <t>Titiribí</t>
  </si>
  <si>
    <t>Toca</t>
  </si>
  <si>
    <t>Tocaima</t>
  </si>
  <si>
    <t>Tocancipá</t>
  </si>
  <si>
    <t>Togüí</t>
  </si>
  <si>
    <t>Toledo</t>
  </si>
  <si>
    <t>Tolú Viejo</t>
  </si>
  <si>
    <t>Tona</t>
  </si>
  <si>
    <t>Tópaga</t>
  </si>
  <si>
    <t>Topaipí</t>
  </si>
  <si>
    <t>Toribio</t>
  </si>
  <si>
    <t>Toro</t>
  </si>
  <si>
    <t>Tota</t>
  </si>
  <si>
    <t>Totoró</t>
  </si>
  <si>
    <t>Trinidad</t>
  </si>
  <si>
    <t>Trujillo</t>
  </si>
  <si>
    <t>Tubará</t>
  </si>
  <si>
    <t>Tuchín</t>
  </si>
  <si>
    <t>Tuluá</t>
  </si>
  <si>
    <t>Tunja</t>
  </si>
  <si>
    <t>Tununguá</t>
  </si>
  <si>
    <t>Túquerres</t>
  </si>
  <si>
    <t>Turbaco</t>
  </si>
  <si>
    <t>Turbaná</t>
  </si>
  <si>
    <t>Turbo</t>
  </si>
  <si>
    <t>Turmequé</t>
  </si>
  <si>
    <t>Tuta</t>
  </si>
  <si>
    <t>Tutazá</t>
  </si>
  <si>
    <t>Ubalá</t>
  </si>
  <si>
    <t>Ubaque</t>
  </si>
  <si>
    <t>Ulloa</t>
  </si>
  <si>
    <t>Umbita</t>
  </si>
  <si>
    <t>Une</t>
  </si>
  <si>
    <t>Unguía</t>
  </si>
  <si>
    <t>Unión Panamericana</t>
  </si>
  <si>
    <t>Uramita</t>
  </si>
  <si>
    <t>Uribe</t>
  </si>
  <si>
    <t>Uribia</t>
  </si>
  <si>
    <t>Urrao</t>
  </si>
  <si>
    <t>Urumita</t>
  </si>
  <si>
    <t>Usiacurí</t>
  </si>
  <si>
    <t>Útica</t>
  </si>
  <si>
    <t>Valdivia</t>
  </si>
  <si>
    <t>Valencia</t>
  </si>
  <si>
    <t>Valle de Guamez</t>
  </si>
  <si>
    <t>Valle de San José</t>
  </si>
  <si>
    <t>Valle de San Juan</t>
  </si>
  <si>
    <t>Valledupar</t>
  </si>
  <si>
    <t>Valparaíso - Ant</t>
  </si>
  <si>
    <t>Valparaíso - Caq</t>
  </si>
  <si>
    <t>Vegachí</t>
  </si>
  <si>
    <t>Vélez</t>
  </si>
  <si>
    <t>Venadillo</t>
  </si>
  <si>
    <t>Venecia - Ant</t>
  </si>
  <si>
    <t>Venecia - Cun</t>
  </si>
  <si>
    <t>Ventaquemada</t>
  </si>
  <si>
    <t>Vergara</t>
  </si>
  <si>
    <t>Versalles</t>
  </si>
  <si>
    <t>Vetas</t>
  </si>
  <si>
    <t>Vianí</t>
  </si>
  <si>
    <t>Victoria</t>
  </si>
  <si>
    <t>Vigía del Fuerte</t>
  </si>
  <si>
    <t>Villa Caro</t>
  </si>
  <si>
    <t>Villa de Leyva</t>
  </si>
  <si>
    <t>Villa de San Diego de Ubate</t>
  </si>
  <si>
    <t>Villa del Rosario</t>
  </si>
  <si>
    <t>Villa Rica</t>
  </si>
  <si>
    <t>Villagarzón</t>
  </si>
  <si>
    <t>Villagómez</t>
  </si>
  <si>
    <t>Villahermosa</t>
  </si>
  <si>
    <t>Villamaría</t>
  </si>
  <si>
    <t>Villanueva</t>
  </si>
  <si>
    <t>Villanueva - Bol</t>
  </si>
  <si>
    <t>Villanueva - Gua</t>
  </si>
  <si>
    <t>Villanueva - San</t>
  </si>
  <si>
    <t>Villapinzón</t>
  </si>
  <si>
    <t>Villarrica</t>
  </si>
  <si>
    <t>Villavicencio</t>
  </si>
  <si>
    <t>Villavieja</t>
  </si>
  <si>
    <t>Villeta</t>
  </si>
  <si>
    <t>Viotá</t>
  </si>
  <si>
    <t>Viracachá</t>
  </si>
  <si>
    <t>Vista Hermosa</t>
  </si>
  <si>
    <t>Viterbo</t>
  </si>
  <si>
    <t>Yacopí</t>
  </si>
  <si>
    <t>Yacuanquer</t>
  </si>
  <si>
    <t>Yaguará</t>
  </si>
  <si>
    <t>Yalí</t>
  </si>
  <si>
    <t>Yarumal</t>
  </si>
  <si>
    <t>Yavaraté</t>
  </si>
  <si>
    <t>Yolombó</t>
  </si>
  <si>
    <t>Yondó</t>
  </si>
  <si>
    <t>Yopal</t>
  </si>
  <si>
    <t>Yotoco</t>
  </si>
  <si>
    <t>Yumbo</t>
  </si>
  <si>
    <t>Zambrano</t>
  </si>
  <si>
    <t>Zapatoca</t>
  </si>
  <si>
    <t>Zapayán</t>
  </si>
  <si>
    <t>Zaragoza</t>
  </si>
  <si>
    <t>Zarzal</t>
  </si>
  <si>
    <t>Zetaquira</t>
  </si>
  <si>
    <t>Zipacón</t>
  </si>
  <si>
    <t>Zipaquirá</t>
  </si>
  <si>
    <t>Zona Bananera</t>
  </si>
  <si>
    <t>Observaciones</t>
  </si>
  <si>
    <t>ACTIVIDAD PRODUCTIVA A VERIFICAR SEGÚN PNNV</t>
  </si>
  <si>
    <t>SUBCATEGORÍA A VERIFICAR SEGÚN PNNV</t>
  </si>
  <si>
    <t>CATEGORÍA A VERIFICAR SEGÚN PNNV</t>
  </si>
  <si>
    <t>2.1 Descripción del modelo de negocio</t>
  </si>
  <si>
    <t xml:space="preserve">Describa de manera breve, su forma de organización, su objeto comercial (a qué se dedica), su producción (cómo lo hace), su población objetivo y clientes (a quién va dirigido), su comercialización (cómo lo vende) </t>
  </si>
  <si>
    <t>2.2 Caracterización productiva y económica</t>
  </si>
  <si>
    <t>Producción</t>
  </si>
  <si>
    <t>Año a caracterizar</t>
  </si>
  <si>
    <t>Costos por unidad de producción</t>
  </si>
  <si>
    <t>Utilidad bruta</t>
  </si>
  <si>
    <t>Unidad de Producción</t>
  </si>
  <si>
    <t>Cantidad de producción mensual</t>
  </si>
  <si>
    <t>Unidad de venta</t>
  </si>
  <si>
    <t>Cantidad vendida mensual</t>
  </si>
  <si>
    <t>Precio venta unitario</t>
  </si>
  <si>
    <t>Ventas mensuales</t>
  </si>
  <si>
    <t xml:space="preserve">Mano de obra </t>
  </si>
  <si>
    <t xml:space="preserve">Insumos </t>
  </si>
  <si>
    <t>Logística y otros</t>
  </si>
  <si>
    <t>Totales por unidad</t>
  </si>
  <si>
    <t>Totales de producción</t>
  </si>
  <si>
    <t>% particip</t>
  </si>
  <si>
    <t>margen cont</t>
  </si>
  <si>
    <t>TOTALES</t>
  </si>
  <si>
    <t xml:space="preserve">2.2.1  </t>
  </si>
  <si>
    <t xml:space="preserve"> Acceso del negocio al sistema financiero (crédito)</t>
  </si>
  <si>
    <t>2.2.3</t>
  </si>
  <si>
    <t>Margen bruto de utilidad</t>
  </si>
  <si>
    <t xml:space="preserve">2.2.2 </t>
  </si>
  <si>
    <t xml:space="preserve"> Tamaño de la empresa*</t>
  </si>
  <si>
    <t>2.2.4</t>
  </si>
  <si>
    <t>Volumen de comercialización del producto principal</t>
  </si>
  <si>
    <t>*Acorde con lo establecido en el Decreto 957/2019</t>
  </si>
  <si>
    <t>2.3. Caracterización ubicación productiva y comercial</t>
  </si>
  <si>
    <t>2.3.1</t>
  </si>
  <si>
    <t>Actividades realizadas por la empresa</t>
  </si>
  <si>
    <t>Municipio</t>
  </si>
  <si>
    <t>Departamento</t>
  </si>
  <si>
    <t>Autoridad Ambiental</t>
  </si>
  <si>
    <t>Programa de Desarrollo con Enfoque Territorial - PDET</t>
  </si>
  <si>
    <t>Coordenadas Geográficas*</t>
  </si>
  <si>
    <t xml:space="preserve">* </t>
  </si>
  <si>
    <t>Latitud</t>
  </si>
  <si>
    <t>Longitud</t>
  </si>
  <si>
    <t>Transformación</t>
  </si>
  <si>
    <t>* WGS84 (Grados, minutos y segundos)</t>
  </si>
  <si>
    <t>Comercialización</t>
  </si>
  <si>
    <t xml:space="preserve">2.3.2 </t>
  </si>
  <si>
    <t xml:space="preserve">¿La zona en donde se encuentra ubicado el proceso productivo del bien o se presta el servicio, se ubica en alguna zona de especial manejo?. </t>
  </si>
  <si>
    <t>2.3.3</t>
  </si>
  <si>
    <t>Acceso a mercados</t>
  </si>
  <si>
    <t>Tipo de mercado</t>
  </si>
  <si>
    <t>% de venta</t>
  </si>
  <si>
    <t>Concepto</t>
  </si>
  <si>
    <t>2.3.4</t>
  </si>
  <si>
    <t>¿Qué canales de comercialización utiliza para llegar a sus clientes?</t>
  </si>
  <si>
    <t>Canal directo al consumidor</t>
  </si>
  <si>
    <t>Punto de Venta</t>
  </si>
  <si>
    <t>Municipal / Local / Regional</t>
  </si>
  <si>
    <t>Ecommerce (Página web, plataformas o redes sociales)</t>
  </si>
  <si>
    <t>Nacional</t>
  </si>
  <si>
    <t>B2B, Proveedor de fabricante o industrial</t>
  </si>
  <si>
    <t>Internacional</t>
  </si>
  <si>
    <t>Mercados campesinos, ferias locales, otras</t>
  </si>
  <si>
    <t>Total</t>
  </si>
  <si>
    <t>Canal minorista</t>
  </si>
  <si>
    <t>Supermercado o grandes superficies</t>
  </si>
  <si>
    <t>Micromercado, tiendas verdes</t>
  </si>
  <si>
    <t>2.3.5</t>
  </si>
  <si>
    <t>¿La empresa cuenta con resolución vigente de facturación expedida por la DIAN?</t>
  </si>
  <si>
    <t xml:space="preserve">Retail </t>
  </si>
  <si>
    <t>Canales mayoristas</t>
  </si>
  <si>
    <t>2.4 Caracterización socio-empresarial</t>
  </si>
  <si>
    <t>2.4.1 Características de los socios y empleados</t>
  </si>
  <si>
    <t>No olvide verificar que los datos coincidan con el total de empleados y socios reportados. Si es socio o propietario, ubíquelo en los dos roles</t>
  </si>
  <si>
    <t>Tipo de población</t>
  </si>
  <si>
    <t>Negro</t>
  </si>
  <si>
    <t>Raizal</t>
  </si>
  <si>
    <t>Afrodescendiente</t>
  </si>
  <si>
    <t>Palenquero</t>
  </si>
  <si>
    <t>Campesinado</t>
  </si>
  <si>
    <t>Rrom Gitanos</t>
  </si>
  <si>
    <t>Indígena</t>
  </si>
  <si>
    <t>Migrante</t>
  </si>
  <si>
    <t>Trabajadores (No remunerados)</t>
  </si>
  <si>
    <t>Empleados</t>
  </si>
  <si>
    <t>No. Socios / Propietarios</t>
  </si>
  <si>
    <t>SUBTOTALES</t>
  </si>
  <si>
    <t>TOTAL</t>
  </si>
  <si>
    <t>Nivel educativo</t>
  </si>
  <si>
    <t>Edad</t>
  </si>
  <si>
    <t>Ninguno</t>
  </si>
  <si>
    <t>Primaria</t>
  </si>
  <si>
    <t>Secundaria</t>
  </si>
  <si>
    <t>Técnico</t>
  </si>
  <si>
    <t xml:space="preserve">Profesional </t>
  </si>
  <si>
    <t>Entre 18 - 28</t>
  </si>
  <si>
    <t>Entre 29 - 59</t>
  </si>
  <si>
    <t>Mayores de 60</t>
  </si>
  <si>
    <t>Sector social o poblacional</t>
  </si>
  <si>
    <t>Adultos mayores</t>
  </si>
  <si>
    <t>Madre / Padre cabeza de familia</t>
  </si>
  <si>
    <t>Conflicto armado interno</t>
  </si>
  <si>
    <t>Víctimas</t>
  </si>
  <si>
    <t>Personas con discapacidad</t>
  </si>
  <si>
    <t>Otro, ¿cuál?</t>
  </si>
  <si>
    <t>Enfoque diferencial</t>
  </si>
  <si>
    <t>Enfoque vulnerabilidad</t>
  </si>
  <si>
    <t>Enfoque etario</t>
  </si>
  <si>
    <t>2.5 Caracterización socio - laboral</t>
  </si>
  <si>
    <t>2.5.1</t>
  </si>
  <si>
    <t xml:space="preserve"> Vinculación laboral - Trabajo</t>
  </si>
  <si>
    <t>2.5.2</t>
  </si>
  <si>
    <t xml:space="preserve"> Vinculación laboral - Empleo</t>
  </si>
  <si>
    <t>Identidad de Género</t>
  </si>
  <si>
    <t>No de trabajadores (no remunerados)</t>
  </si>
  <si>
    <t>No de personal permanente o por prestación de servicios</t>
  </si>
  <si>
    <t>No de Personal temporal (jornales / obra o labor)</t>
  </si>
  <si>
    <t>Femenino</t>
  </si>
  <si>
    <t>Masculino</t>
  </si>
  <si>
    <t>Trans (genero, formista, sexual) / Travesti</t>
  </si>
  <si>
    <t>Otro</t>
  </si>
  <si>
    <t>SUBTOTAL</t>
  </si>
  <si>
    <t>2.5.3</t>
  </si>
  <si>
    <t xml:space="preserve"> Vinculación laboral - Empleo verde</t>
  </si>
  <si>
    <t>No. De empleados en etapa de producción</t>
  </si>
  <si>
    <t>De estos empleados, ¿Cuántos de ellos están afiliados a salud?</t>
  </si>
  <si>
    <t>De estos empleados, ¿Cuántos de ellos están afiliados a riesgos profesionales?</t>
  </si>
  <si>
    <t>De estos empleados, ¿Cuántos de ellos están afiliados a fondo de pensiones?</t>
  </si>
  <si>
    <t>De estos empleados, ¿Cuántos ganan mas de 1 S.M.M.L.V?</t>
  </si>
  <si>
    <t>De manera directa ¿Cuantas familias se benefician de la actividad del negocio?</t>
  </si>
  <si>
    <t>2.6 Caracterización normativa ambiental</t>
  </si>
  <si>
    <t>2.6.1</t>
  </si>
  <si>
    <t>Permisos y registros</t>
  </si>
  <si>
    <t>De los siguientes permisos o registros, selecciones aquellos con los cuales cuenta actualmente su empresa:</t>
  </si>
  <si>
    <t>Tipo de permiso o registro</t>
  </si>
  <si>
    <t>Expedido por</t>
  </si>
  <si>
    <t>Fecha de expedición (DD/MM/AA)</t>
  </si>
  <si>
    <t>Vigencia
(DD/MM/AA)</t>
  </si>
  <si>
    <t>2.6.2</t>
  </si>
  <si>
    <t>Manejo de residuos</t>
  </si>
  <si>
    <t>Cantidad mensual de residuos solidos generados</t>
  </si>
  <si>
    <t>Cantidad mensual de residuos solidos reciclados</t>
  </si>
  <si>
    <t>Tasa de Reciclaje</t>
  </si>
  <si>
    <t>Su negocio cuenta con área en conservación</t>
  </si>
  <si>
    <t>Kg</t>
  </si>
  <si>
    <t>%</t>
  </si>
  <si>
    <t>Responsable Autoridad Ambiental (Verificador)</t>
  </si>
  <si>
    <t>|</t>
  </si>
  <si>
    <t>Día</t>
  </si>
  <si>
    <t>Mes</t>
  </si>
  <si>
    <t>Año</t>
  </si>
  <si>
    <t>Actividad Productiva</t>
  </si>
  <si>
    <t>Subcategoria</t>
  </si>
  <si>
    <t>Categoría</t>
  </si>
  <si>
    <t>2.2.1</t>
  </si>
  <si>
    <t>2.2.2</t>
  </si>
  <si>
    <t>2.3.2</t>
  </si>
  <si>
    <t>Permisos</t>
  </si>
  <si>
    <t>Certificación</t>
  </si>
  <si>
    <t>Marco Legal</t>
  </si>
  <si>
    <t>NO</t>
  </si>
  <si>
    <t>No requiere</t>
  </si>
  <si>
    <t>Indicador</t>
  </si>
  <si>
    <t>Buenas Prácticas Ambientales</t>
  </si>
  <si>
    <t>Certificaciones proveedores</t>
  </si>
  <si>
    <t>Certificaciones Negocio</t>
  </si>
  <si>
    <t>Visión</t>
  </si>
  <si>
    <t>Unidades</t>
  </si>
  <si>
    <t>Medio de Verificación</t>
  </si>
  <si>
    <t>Unidad</t>
  </si>
  <si>
    <t xml:space="preserve">Enero </t>
  </si>
  <si>
    <t>Agricultura orgánica</t>
  </si>
  <si>
    <t>Agrosistemas sostenibles</t>
  </si>
  <si>
    <t>Bioproductos y servicios sostenibles</t>
  </si>
  <si>
    <t>a. El negocio ha tramitado servicios financieros, pero no los ha obtenido</t>
  </si>
  <si>
    <t>Micro</t>
  </si>
  <si>
    <t>No aplica</t>
  </si>
  <si>
    <t>a. Bosque andino o  niebla</t>
  </si>
  <si>
    <t>Concesión de aguas (superficiales o subterráneas)</t>
  </si>
  <si>
    <t>Análisis de Peligros y Puntos Críticos de Control (APPCC)</t>
  </si>
  <si>
    <t>¿Se anexa certificación como productor orgánico?</t>
  </si>
  <si>
    <t>Para ser incluido en este subsector, requiere de dicha certificación, verifique si se trata de un productor agroecológico</t>
  </si>
  <si>
    <t>Área de superficie cultivada</t>
  </si>
  <si>
    <t>¿El predio cuenta con áreas en proceso de conservación?</t>
  </si>
  <si>
    <t>¿Se adquieren abonos orgánicos de productores registrados ante el ICA?</t>
  </si>
  <si>
    <t>c. Se cuenta con certificación de producto orgánico.</t>
  </si>
  <si>
    <t>Autoconsumo o subsistencia</t>
  </si>
  <si>
    <t>Libra</t>
  </si>
  <si>
    <t>Hectárea</t>
  </si>
  <si>
    <t>Febrero</t>
  </si>
  <si>
    <t>Agroecología</t>
  </si>
  <si>
    <t>b. El negocio ha accedido a servicios de financiación informal</t>
  </si>
  <si>
    <t>Pequeña</t>
  </si>
  <si>
    <t>b. Bosque húmedo o selva</t>
  </si>
  <si>
    <t>Contrato de Acceso a Recursos Genéticos y sus Producto Derivados</t>
  </si>
  <si>
    <t>Buenas Prácticas Agrícolas (BPA)</t>
  </si>
  <si>
    <t>¿Se certifica en la carta de consentimiento informado la exclusión de agroinsumos de síntesis química, de Organismos Genéticamente Modificados, el no uso de especies invasoras o de monocultivos?</t>
  </si>
  <si>
    <t>Identifique si el productor está interesado en realizar un proceso de transición hacía la agroecología, adjunte compromiso, plan de reconversión y vincúlelo al Nodo para este proceso. No adelante la verificación hasta tanto no adelante el proceso de reconversión</t>
  </si>
  <si>
    <t>Kilogramo</t>
  </si>
  <si>
    <t>Registro Fotográfico</t>
  </si>
  <si>
    <t>Marzo</t>
  </si>
  <si>
    <t>Agricultura sostenible</t>
  </si>
  <si>
    <t>c. El negocio ha accedido a servicios formales financieros</t>
  </si>
  <si>
    <t>Mediana</t>
  </si>
  <si>
    <t>c. Bosque montañoso/submontañoso</t>
  </si>
  <si>
    <t>Notificación Sanitaria</t>
  </si>
  <si>
    <t>Buenas Prácticas de Manufactura (BPM)</t>
  </si>
  <si>
    <t>Según lo descrito en el Anexo 1 de la Resolución 719 de 2015 ¿Cuenta con registro sanitario, permiso sanitario o notificación sanitaria ante el INVIMA?</t>
  </si>
  <si>
    <t>Para la expedición del aval de confianza, el empresario debe cumplir con el marco legal que regula la actividad.</t>
  </si>
  <si>
    <t>Indique el motivo por el cual el empresario informa no requerir de dicha condición.</t>
  </si>
  <si>
    <t>Peso o volumen de productos</t>
  </si>
  <si>
    <t>¿Se realiza medición de la huella de carbono?</t>
  </si>
  <si>
    <t>¿Las plantas de transformación de los productos cuenta con certificación de Buenas Prácticas de Manufactura?</t>
  </si>
  <si>
    <t>Tonelada</t>
  </si>
  <si>
    <t>Verificación visual</t>
  </si>
  <si>
    <t>Kg / Lt.</t>
  </si>
  <si>
    <t>Abril</t>
  </si>
  <si>
    <t>Ganadería sostenible</t>
  </si>
  <si>
    <t>d. El negocio no ha requerido servicios de financiación</t>
  </si>
  <si>
    <t>Grande</t>
  </si>
  <si>
    <t>d. Bosque seco</t>
  </si>
  <si>
    <t>Permiso de aprovechamiento de fauna silvestre</t>
  </si>
  <si>
    <t>Buenas Prácticas Pecuarias</t>
  </si>
  <si>
    <t>¿Cuenta con notificación sanitaria obligatoria ante el INVIMA?</t>
  </si>
  <si>
    <t>c. Se cuenta con certificación de Buenas Prácticas de Manufactura.</t>
  </si>
  <si>
    <t>Litros</t>
  </si>
  <si>
    <t>Entrevista</t>
  </si>
  <si>
    <t>Mayo</t>
  </si>
  <si>
    <t>Acuicultura y pesca sostenible</t>
  </si>
  <si>
    <t>e. Páramo</t>
  </si>
  <si>
    <t>Permiso de aprovechamiento forestal</t>
  </si>
  <si>
    <t>Certificación orgánica</t>
  </si>
  <si>
    <t>¿Cuenta con Contrato de Acceso a Recursos Genéticos y sus Producto Derivados?</t>
  </si>
  <si>
    <t>¿Se tienen caracterizadas las especies aprovechadas?</t>
  </si>
  <si>
    <t>Metros cuadrados</t>
  </si>
  <si>
    <t>Junio</t>
  </si>
  <si>
    <t>Agroindustrial alimentario</t>
  </si>
  <si>
    <t>Agroindustria sostenible</t>
  </si>
  <si>
    <t>f. Humedal</t>
  </si>
  <si>
    <t>Permiso de emisiones atmosféricas para fuentes fijas</t>
  </si>
  <si>
    <t>Certificado de manipulación de alimentos</t>
  </si>
  <si>
    <t>¿Cuenta con Registro Nacional de Turismo?</t>
  </si>
  <si>
    <t>Área en conservación</t>
  </si>
  <si>
    <t>¿Se solicitan certificaciones a los proveedores, según el tipo de servicios que se prestan?</t>
  </si>
  <si>
    <t>c. Se cuenta con certificación de Turismo Sostenible.</t>
  </si>
  <si>
    <t>Metros cúbicos</t>
  </si>
  <si>
    <t>Julio</t>
  </si>
  <si>
    <t>Agroindustrial no alimentario</t>
  </si>
  <si>
    <t>g. Sabana</t>
  </si>
  <si>
    <t>Permiso de estudio con fines de investigación científica en diversidad biológica</t>
  </si>
  <si>
    <t>Comercio Justo</t>
  </si>
  <si>
    <t>¿Cuenta con permiso de aprovechamiento de fauna silvestre o con licencia ambiental para zoocriadero?</t>
  </si>
  <si>
    <t>Especies de fauna protegidas</t>
  </si>
  <si>
    <t>Metros lineales</t>
  </si>
  <si>
    <t>Número</t>
  </si>
  <si>
    <t>Agosto</t>
  </si>
  <si>
    <t>Recursos genéticos y productos derivados</t>
  </si>
  <si>
    <t>Biocomercio</t>
  </si>
  <si>
    <t>h. Manglar</t>
  </si>
  <si>
    <t>Permiso de vertimientos</t>
  </si>
  <si>
    <t>Norma Técnica de Turismo Sostenible NTS – TS</t>
  </si>
  <si>
    <t>¿Cuenta con permiso o autorización para acceder al recurso?</t>
  </si>
  <si>
    <t>Área en producción</t>
  </si>
  <si>
    <t>¿Se adquiere madera certificada con sello ambiental (Madera Legal)?</t>
  </si>
  <si>
    <t>c. Se cuenta con sello de madera legal.</t>
  </si>
  <si>
    <t>Septiembre</t>
  </si>
  <si>
    <t>Productos derivados de la fauna silvestre</t>
  </si>
  <si>
    <t>i. Marino</t>
  </si>
  <si>
    <t>Permiso Sanitario</t>
  </si>
  <si>
    <t>Rainforest Alliance Certified</t>
  </si>
  <si>
    <t>¿Cuenta con permiso/autorización para acceder al recurso y libro de operaciones, en los casos que se requiera?</t>
  </si>
  <si>
    <t>Visitantes</t>
  </si>
  <si>
    <t>Octubre</t>
  </si>
  <si>
    <t>Productos no maderables</t>
  </si>
  <si>
    <t>j. Ecosistemas Técnicos-Lóticos</t>
  </si>
  <si>
    <t>Registro ante el libro de operaciones</t>
  </si>
  <si>
    <t>Registro para prestadores de servicio asociados al ecoturismo (REPSE)</t>
  </si>
  <si>
    <t>¿Cumple con lo dispuesto en la resolución ICA Nº 0780006 (25/11/2020) o con el registro de plantación ante Minagricultura?</t>
  </si>
  <si>
    <t>Área restaurada</t>
  </si>
  <si>
    <t>¿Se verifica que los procesos de restauración sean adelantados en zonas priorizadas por la respectiva Autoridad Ambiental?</t>
  </si>
  <si>
    <t>c. Se cuenta con certificación de vivero.</t>
  </si>
  <si>
    <t>Noviembre</t>
  </si>
  <si>
    <t>Productos maderables</t>
  </si>
  <si>
    <t>k. otro</t>
  </si>
  <si>
    <t>Registro de plantaciones forestales</t>
  </si>
  <si>
    <t>¿Cuenta con registro de venta de fertilizantes o acondicionadores de suelos ante el ICA?</t>
  </si>
  <si>
    <t>Residuos no dispuestos mensualmente</t>
  </si>
  <si>
    <t>¿Se establecen procedimientos para la recolección de residuos orgánicos en predios cercanos?</t>
  </si>
  <si>
    <t>c. Se cuenta con certificación de abono orgánico.</t>
  </si>
  <si>
    <t>Diciembre</t>
  </si>
  <si>
    <t>Productos de la biotecnología</t>
  </si>
  <si>
    <t>Biotecnología</t>
  </si>
  <si>
    <t>Registro de venta de fertilizantes o acondicionadores de suelos</t>
  </si>
  <si>
    <t>¿Se certifica el cumplimiento del marco legal en la carta de consentimiento informado?</t>
  </si>
  <si>
    <t>¿Se establecen procedimientos para la recolección de residuos inorgánicos en predios cercanos?</t>
  </si>
  <si>
    <t>Servicios de turismo de naturaleza</t>
  </si>
  <si>
    <t>Turismo sostenible</t>
  </si>
  <si>
    <t>Registro Nacional de Turismo</t>
  </si>
  <si>
    <t>Capacidad instalada</t>
  </si>
  <si>
    <t>¿Se adelantan procesos de capacitación a los consumidores en uso eficiente de energía?</t>
  </si>
  <si>
    <t>c. Se cuenta con certificación de Energía Renovable.</t>
  </si>
  <si>
    <t>Kilovatio / hora</t>
  </si>
  <si>
    <t>Otros servicios de turismo sostenible</t>
  </si>
  <si>
    <t>Sierra Nevada - Perijá</t>
  </si>
  <si>
    <t>Registro Sanitario</t>
  </si>
  <si>
    <t>Aprovechamiento de residuos orgánicos</t>
  </si>
  <si>
    <t>Aprovechamiento y valorización de residuos</t>
  </si>
  <si>
    <t>Ecoproductos industriales</t>
  </si>
  <si>
    <t>Certificado Orgánico</t>
  </si>
  <si>
    <t>Aprovechamiento de residuos inorgánicos</t>
  </si>
  <si>
    <t>Permisos y Regstros AUNAP</t>
  </si>
  <si>
    <t xml:space="preserve">Textiles sostenibles </t>
  </si>
  <si>
    <t>Moda sostenible</t>
  </si>
  <si>
    <t>ICA</t>
  </si>
  <si>
    <t>Confección y manufactura</t>
  </si>
  <si>
    <t>Cuenca del Caguan y Piedemonte Caqueteño</t>
  </si>
  <si>
    <t>Joyería, artesanía y bisutería</t>
  </si>
  <si>
    <t>Área construida</t>
  </si>
  <si>
    <t>¿Se adelantan procesos de capacitación a los consumidores en ahorro y uso eficiente de agua?</t>
  </si>
  <si>
    <t>c. Se cuenta con certificación de construcción sostenible.</t>
  </si>
  <si>
    <t>Metro Cuadrado</t>
  </si>
  <si>
    <t>Edificaciones sostenibles</t>
  </si>
  <si>
    <t>Construcción e infraestructura sostenible</t>
  </si>
  <si>
    <t>Distancia recorrida</t>
  </si>
  <si>
    <t>¿Se adelantan procesos de capacitación y educación ambiental a los consumidores?</t>
  </si>
  <si>
    <t>c. Se cuenta con certificación de carbono neutro.</t>
  </si>
  <si>
    <t>Kilómetro</t>
  </si>
  <si>
    <t>Biomateriales, ecomateriales y equipos ecoeficientes</t>
  </si>
  <si>
    <t>Personas capacitadas</t>
  </si>
  <si>
    <t>¿Se tienen caracterizadas las poblaciones capacitadas?</t>
  </si>
  <si>
    <t>c. Se cuenta con certificación.</t>
  </si>
  <si>
    <t>Biopolímeros, fibras naturales, empaques y envases reciclables</t>
  </si>
  <si>
    <t>Empaques y envases ecológicos</t>
  </si>
  <si>
    <t>¿El negocio se encuentra certificado en mercados de carbono e inscrito ante el Registro Nacional de Reducción de Emisiones de Gases de Efecto Invernadero (RENARE)?.</t>
  </si>
  <si>
    <t>Toneladas de CO2 evitadas en la atmósfera.</t>
  </si>
  <si>
    <t>c. Se encuentran registrados ante el RENARE</t>
  </si>
  <si>
    <t>Generación o comercialización de energía a partir de FNCER</t>
  </si>
  <si>
    <t>Tecnologías verdes</t>
  </si>
  <si>
    <t>Productos por la calidad ambiental</t>
  </si>
  <si>
    <t>Tecnologías de información ambiental y otras tecnologías limpias</t>
  </si>
  <si>
    <t>Preservación</t>
  </si>
  <si>
    <t>Negocios asociados con la preservación y la restauración de ecosistemas</t>
  </si>
  <si>
    <t>Restauración</t>
  </si>
  <si>
    <t>Recuperación y remediación</t>
  </si>
  <si>
    <t>Motorizado</t>
  </si>
  <si>
    <t>Transporte sostenible</t>
  </si>
  <si>
    <t>No motorizado</t>
  </si>
  <si>
    <t>Bajo Cauca y Nordeste Antioqueño</t>
  </si>
  <si>
    <t>Urabá Antioqueño</t>
  </si>
  <si>
    <t>Sur de Bolívar</t>
  </si>
  <si>
    <t>Alto Patía y Norte del Cauca</t>
  </si>
  <si>
    <t>Sur de Tolima</t>
  </si>
  <si>
    <t>Pacífico y frontera nariñense</t>
  </si>
  <si>
    <t>Pacífico Medio</t>
  </si>
  <si>
    <t>Macarena - Guaviare</t>
  </si>
  <si>
    <t>Montes de María</t>
  </si>
  <si>
    <t>Catatumbo</t>
  </si>
  <si>
    <t>Sur de Córdoba</t>
  </si>
  <si>
    <t>3.1 COMPONENTE ECONÓMICO - 20%</t>
  </si>
  <si>
    <t>3.2 COMPONENTE SOCIAL- 30%</t>
  </si>
  <si>
    <t>3.3 COMPONENETE AMBIENTAL - 40%</t>
  </si>
  <si>
    <t>3.4 COMPONENTE AVANZADO - 10%</t>
  </si>
  <si>
    <t>Viabilidad económica del negocio - 10%</t>
  </si>
  <si>
    <t>Responsabilidad social al interior de la empresa - 7.5%</t>
  </si>
  <si>
    <t>Responsabilidad social y ambiental en la cadena de valor de la empresa - 7.5%</t>
  </si>
  <si>
    <t xml:space="preserve"> Responsabilidad social y ambiental al exterior de la empresa - 7.5%</t>
  </si>
  <si>
    <t>Impacto ambiental positivo 5.7%</t>
  </si>
  <si>
    <t xml:space="preserve"> Enfoque de ciclo de vida 5.7%</t>
  </si>
  <si>
    <t>Vida útil 5.7%</t>
  </si>
  <si>
    <t>Sustitución de sustancias o materiales peligrosos 5.7%</t>
  </si>
  <si>
    <t>Reciclabilidad de los materiales y uso de materiales reciclados 5.7%</t>
  </si>
  <si>
    <t>Uso eficiente y sostenible de recursos para la producción del bien o servicio 5.7%</t>
  </si>
  <si>
    <t>Comunicación de atributos sociales o ambientales asociados al bien o servicio - 5%</t>
  </si>
  <si>
    <t>Esquemas, programas o reconocimientos ambientales o sociales implementados o recibidos - 5%</t>
  </si>
  <si>
    <t>3.1.1</t>
  </si>
  <si>
    <t>Puntaje</t>
  </si>
  <si>
    <t>3.1.2</t>
  </si>
  <si>
    <t>3.1.3</t>
  </si>
  <si>
    <t>3.1.4</t>
  </si>
  <si>
    <t>3.2.1</t>
  </si>
  <si>
    <t>3.2.2</t>
  </si>
  <si>
    <t>3.2.3</t>
  </si>
  <si>
    <t>3.2.4</t>
  </si>
  <si>
    <t>3.2.5</t>
  </si>
  <si>
    <t>3.2.6</t>
  </si>
  <si>
    <t>3.2.7</t>
  </si>
  <si>
    <t>3.2.8</t>
  </si>
  <si>
    <t>3.2.9</t>
  </si>
  <si>
    <t>3.2.10</t>
  </si>
  <si>
    <t>3.2.11</t>
  </si>
  <si>
    <t>3.2.12</t>
  </si>
  <si>
    <t>3.3.1</t>
  </si>
  <si>
    <t>3.3.2</t>
  </si>
  <si>
    <t xml:space="preserve">3.3.3 </t>
  </si>
  <si>
    <t xml:space="preserve">Puntaje </t>
  </si>
  <si>
    <t>3.3.4</t>
  </si>
  <si>
    <t>3.3.5</t>
  </si>
  <si>
    <t>3.3.6</t>
  </si>
  <si>
    <t>3.3.7</t>
  </si>
  <si>
    <t>3.3.8</t>
  </si>
  <si>
    <t>3.3.9</t>
  </si>
  <si>
    <t>3.3.10</t>
  </si>
  <si>
    <t>3.3.11</t>
  </si>
  <si>
    <t>3.3.12</t>
  </si>
  <si>
    <t>3.3.13</t>
  </si>
  <si>
    <t>3.3.14</t>
  </si>
  <si>
    <t>3.3.15</t>
  </si>
  <si>
    <t xml:space="preserve">3.4.1 </t>
  </si>
  <si>
    <t>3.4.2</t>
  </si>
  <si>
    <t>3.4.3</t>
  </si>
  <si>
    <t>3.4.4</t>
  </si>
  <si>
    <t>3.4.5</t>
  </si>
  <si>
    <t>3.4.6</t>
  </si>
  <si>
    <t>a. No cuenta con registros</t>
  </si>
  <si>
    <t>a. No tiene claro el total de costos y gastos de operación del negocio</t>
  </si>
  <si>
    <t>a. El negocio no aplica estrategias orientadas hacia la diferenciación, sostenibilidad y crecimiento en el mercado</t>
  </si>
  <si>
    <t>a. No cuenta con un modelo de planeación y gestión que considere el triple impacto</t>
  </si>
  <si>
    <t>a. No cuenta con estrategias de enfoque diferencial - 1 a 30% de empleados</t>
  </si>
  <si>
    <t>N/A</t>
  </si>
  <si>
    <t>a. No cuenta con Sistema de Seguridad y Salud en el Trabajo -SSST</t>
  </si>
  <si>
    <t>a. No se promueven</t>
  </si>
  <si>
    <t>a. No las realiza</t>
  </si>
  <si>
    <t xml:space="preserve">a. No cuenta con dichos procedimientos </t>
  </si>
  <si>
    <t>a. No las genera</t>
  </si>
  <si>
    <t>a. No se desarrollan este tipo de prácticas</t>
  </si>
  <si>
    <t>a. No lo genera</t>
  </si>
  <si>
    <t>a. No desarrolla procesos de educación ambiental</t>
  </si>
  <si>
    <t>a. No las desarrolla</t>
  </si>
  <si>
    <t>a. No cuenta con estrategias de conservación y/o preservación</t>
  </si>
  <si>
    <t>a. No</t>
  </si>
  <si>
    <t>a. No se implementan acciones para combatir el cambio climático y sus impactos</t>
  </si>
  <si>
    <t>a. No cuenta con un instrumento para la identificación de estos impactos</t>
  </si>
  <si>
    <t>a. Usa empaques y embalajes convencionales (plástico, cartón, vidrio)</t>
  </si>
  <si>
    <t>a. No cuenta con ficha técnica</t>
  </si>
  <si>
    <t>a. No tiene definido el flujo de procesos</t>
  </si>
  <si>
    <t>a. No se incorporan estrategias de ecodiseño</t>
  </si>
  <si>
    <t>a. Cuenta con hojas o fichas de seguridad de los productos utilizados y se utilizan de acuerdo con lo indicado en la hoja de seguridad</t>
  </si>
  <si>
    <t>a. No se utiliza este tipo de material dentro del proceso o prestación del servicio</t>
  </si>
  <si>
    <t>a. No se cuenta con un plan de gestión integral de residuos sólidos - PGIR</t>
  </si>
  <si>
    <t>a. No se utilizan fuentes de energía alternativa</t>
  </si>
  <si>
    <t>a. No se tienen establecidos este tipo de estrategias</t>
  </si>
  <si>
    <t>a. Se capta el agua directamente pero no se cuenta con concesión</t>
  </si>
  <si>
    <t>a. Se realizan vertimientos sin permiso por parte de la Autoridad Ambiental</t>
  </si>
  <si>
    <t>a. No se evidencian en los procesos de planeación y gestión anual de la empresa, ni cuenta con mecanismo de monitoreo ni reporte.</t>
  </si>
  <si>
    <t>b. Cuenta con libro contable</t>
  </si>
  <si>
    <t>b. Se tiene claro algunos costos y gastos pero no la totalidad de operación del negocio</t>
  </si>
  <si>
    <t>b. El negocio define y aplica algunas estrategias sin embargo no logra diferenciación, sostenibilidad y crecimiento en el mercado</t>
  </si>
  <si>
    <t>b. Cuenta con un modelo de planeación y gestión en donde considera algunos aspectos relacionados con el triple impacto</t>
  </si>
  <si>
    <t>b. Aplica en sus procesos de generación de empleo esquemas de contratación con enfoque diferencial - 30 a 50% de empleados</t>
  </si>
  <si>
    <t>b. No cuenta con SSST, pero adelanta acciones para prevenir accidentes y disminución de riesgos asociados a desastres naturales</t>
  </si>
  <si>
    <t>b. Se promueven en algunas de las áreas y grupos de la empresa</t>
  </si>
  <si>
    <t>b. Si las realiza pero no de manera permanente</t>
  </si>
  <si>
    <t>b. Define y aplica estrategias de adquisición de insumos, materias primas, semovientes o servicios por parte de organizaciones de economía solidaria, comunidades vulnerables, MIPYMES, proveedores verdes en algunos de sus procesos productivos.</t>
  </si>
  <si>
    <t>b. Si las genera en algunos de los procesos productivos y comerciales</t>
  </si>
  <si>
    <t>b. Si las realiza</t>
  </si>
  <si>
    <t>b. Se tiene definido un procedimiento claro de atención a peticiones, quejas, reclamos o sugerencias por parte de comunidad aledaña, consumidores, empleados, socios u otros</t>
  </si>
  <si>
    <t>b. Si lo genera en algunos de los procesos productivos y comerciales</t>
  </si>
  <si>
    <t>b. Se definen e implementan estrategias que atienden problemáticas sociales generando bienestar en el entorno natural y comunitario, respeto de los derechos humanos</t>
  </si>
  <si>
    <t>b. Desarrolla acciones de educación ambiental de manera esporádica</t>
  </si>
  <si>
    <t>b. Si las ha desarrollado alguna vez en la trayectoria empresarial</t>
  </si>
  <si>
    <t xml:space="preserve">b. Se desarrollan acciones de conservación y/o preservación en alianza con alcaldías, escuelas, comunidades locales y otros actores respetando el conocimiento y las prácticas culturales tradicionales, o cuenta con Acuerdos de conservación </t>
  </si>
  <si>
    <t>b. Si</t>
  </si>
  <si>
    <t>b. Si se implementan acciones para combatir el cambio climático y sus impactos</t>
  </si>
  <si>
    <t>b. Identifica estos impactos, pero NO desarrolla medidas orientadas a la prevención, mitigación compensación y corrección de los mismos</t>
  </si>
  <si>
    <t>b. Cuenta con un plan de acción que permita la sustitución de empaques y/o embalajes convencionales por materiales reciclables</t>
  </si>
  <si>
    <t>b. Si cuenta con ficha técnica, pero no es precisa</t>
  </si>
  <si>
    <t>b. Cuenta con el flujo de procesos de la actividad productiva</t>
  </si>
  <si>
    <t>b. Cuentan con estrategias de ecodiseño en algunas etapas de la actividad productiva</t>
  </si>
  <si>
    <t>b. Se previene o mitiga el uso de sustancias que afectan el ambiente, la salud humana o ambas, y en caso de usarlas se cuenta con un plan de sustitución</t>
  </si>
  <si>
    <t>b. Se utiliza este tipo de materiales, pero no se cuenta con un programa para la incorporación de este tipo de materiales en el proceso de producción o prestación del servicio</t>
  </si>
  <si>
    <t>b. No se cuenta con un plan de gestión integral de residuos sólidos, pero se realizan acciones que permiten la adecuada gestión (segregación en la fuente, alianzas con asociaciones de recicladores, entre otros)</t>
  </si>
  <si>
    <t>b. No se utilizan fuentes de energía alternativa, pero se cuenta con un programa de uso racional y eficiente de energía implementado</t>
  </si>
  <si>
    <t>b. Se realizan acciones para reducir mensualmente el consumo de agua</t>
  </si>
  <si>
    <t>b. Se capta el agua directamente y se encuentra en trámite la obtención de la concesión</t>
  </si>
  <si>
    <t>b. Se realizan vertimientos y está en trámite el permiso</t>
  </si>
  <si>
    <t>b. Se evidencian sólo indicadores ambientales o sociales y sin una relación clara entre planeación, medición y reporte de indicadores de gestión</t>
  </si>
  <si>
    <t>b. Si lo ha generado alguna vez en la trayectoria empresarial</t>
  </si>
  <si>
    <t>c. Cuenta con estados financieros</t>
  </si>
  <si>
    <t>c. Se tiene claro la totalidad de los costos y gastos de operación del negocio</t>
  </si>
  <si>
    <t>c. El negocio define y aplica estrategias logrando diferenciación, sostenibilidad y crecimiento en el mercado</t>
  </si>
  <si>
    <t>c. Cuenta con un modelo de planeación y gestión en donde considera aspectos de sostenibilidad, costos y beneficios sociales y ambientales, flujo de materias primas y recursos naturales</t>
  </si>
  <si>
    <t>c. Cuenta con una política establecida en sus procesos de generación de empleo definiendo esquemas de contratación con enfoque diferencial - 50 a 100% de empleados</t>
  </si>
  <si>
    <t>c. La empresa se encuentra en formulación del SSST</t>
  </si>
  <si>
    <t>c. Se promueve en todas las áreas y grupos de la empresa; empleados, directivos, asociados, propietarios</t>
  </si>
  <si>
    <t xml:space="preserve">c. Las realiza de manera permanente  </t>
  </si>
  <si>
    <t>c. Define y aplica estrategias de adquisición de insumos, materias primas, semovientes o servicios por parte de organizaciones de economía solidaria, comunidades vulnerables, MIPYMES, proveedores verdes en toda su cadena de valor.</t>
  </si>
  <si>
    <t>c. Si las genera en toda su cadena de valor</t>
  </si>
  <si>
    <t xml:space="preserve">c. Si las realiza con evidencia en medición de impacto  </t>
  </si>
  <si>
    <t xml:space="preserve">c. Se tiene definido un procedimiento claro de atención a peticiones, quejas, reclamos o sugerencias por parte de comunidad aledaña, consumidores, empleados, socios u otros y se atienden de manera oportuna </t>
  </si>
  <si>
    <t xml:space="preserve">c. Si lo genera en toda su cadena de valor </t>
  </si>
  <si>
    <t xml:space="preserve">c. Cuenta con un programa e implementa acciones de educación ambiental que involucra comunidad aledaña, instituciones educativas u otras </t>
  </si>
  <si>
    <t xml:space="preserve">c. Las desarrolla de manera permanente </t>
  </si>
  <si>
    <t>c. Se desarrollan acciones como p.ej.: implementación de sistemas agroforestales o silvopastoriles, estrategias de restauración y reforestación con especies nativas o endémicas, cercas vivas, rescate de plántulas, fertilización orgánica, entre otros.</t>
  </si>
  <si>
    <t>c. Si, se trazan metas para minimizar el impacto y se generan acciones para su compensación</t>
  </si>
  <si>
    <t>c. Identifica estos impactos y desarrolla medidas orientadas a la prevención, mitigación compensación y corrección de los mismos</t>
  </si>
  <si>
    <t>c. Usa empaques y/o embalajes elaborados a partir de material reciclable o biodegradable</t>
  </si>
  <si>
    <t>c. Cuenta con ficha técnica detallada</t>
  </si>
  <si>
    <t>c. Cuentan con flujo de procesos e involucran procedimientos que extiendan la vida útil y/o mejoren la calidad del bien o servicio y es útil al propósito de una gestión racional y eficiente en toda la actividad productiva</t>
  </si>
  <si>
    <t>c. Cuentan con estrategias de ecodiseño en todas las etapas de la actividad productiva y se incorporan acciones de ecoinnovación, investigación o ambas, que aporte a extender la vida útil del bien o servicio</t>
  </si>
  <si>
    <t>c. No se utilizan materiales peligrosos y/o tóxicos en los procesos</t>
  </si>
  <si>
    <t>c. Se cuenta e implementa un programa para la incorporación de este tipo de materiales en el proceso de producción o prestación del servicio</t>
  </si>
  <si>
    <t>c. Se cuenta e implementa con un plan de gestión de residuos y los residuos aprovechables generados son incorporados nuevamente a la cadena de valor</t>
  </si>
  <si>
    <t>c. Se utilizan fuentes de energía alternativa para algunas de las actividades del negocio</t>
  </si>
  <si>
    <t>c. Se implementa un programa o ficha técnica para el uso eficiente y ahorro del agua (infraestructura para almacenamiento y aprovechamiento de aguas lluvias, reutilización, sensibilización, entre otros)</t>
  </si>
  <si>
    <t>c. Se cuenta con concesión para la captación de agua</t>
  </si>
  <si>
    <t>c. Se realizan vertimientos directamente al sistema de alcantarillado público</t>
  </si>
  <si>
    <t>c. Se evidencian indicadores ambientales y sociales con una relación clara entre planeación, medición y reporte de resultado y gestión</t>
  </si>
  <si>
    <t>c. Las desarrolla de manera permanente</t>
  </si>
  <si>
    <t>c. Lo genera de manera permanente</t>
  </si>
  <si>
    <t>d. Cuenta con sistema contable</t>
  </si>
  <si>
    <t>d. La empresa se encuentra en implementación del SSST</t>
  </si>
  <si>
    <t>d.	Define y aplica estrategias de adquisición de insumos, materias primas, semovientes o servicios por parte de organizaciones de economía solidaria, comunidades vulnerables, MIPYMES, proveedores verdes en toda su cadena de valor, empleando herramientas de trazabilidad, monitoreo geoespacial, declaraciones, certificaciones, o cualquier otro mecanismo para garantizar que la materia prima no proviene de áreas deforestadas posterior al 31 de diciembre de 2018 definido por el Protocolo MRV.</t>
  </si>
  <si>
    <t>d. Además de la implementación de acciones de conservación y/o preservación, se cuenta con una Política de Proveeduría responsable o compromiso explícito de cero deforestación, firmado por la persona que representa legalmente el negocio.</t>
  </si>
  <si>
    <t>d. No se utilizan empaques o embalajes</t>
  </si>
  <si>
    <t>d. Se utilizan fuentes de energía alternativa en la totalidad del negocio</t>
  </si>
  <si>
    <t>d. No requiere concesión para la captación de aguas y/o es usuario del acueducto</t>
  </si>
  <si>
    <t>d. Se cuenta con permiso de vertimientos</t>
  </si>
  <si>
    <t>d. Además de indicadores ambientales y sociales, se emplean algún mecanismo para monitoreo y reporte de no deforestación y/o compromisos de conservación, herramientas digitales (Plataformas SIG, GANABOSQUES, otro), visitas técnicas, auditorias, otros</t>
  </si>
  <si>
    <t>e. Cuenta con estados financieros o sistema contable y los utiliza para análisis y toma de decisiones</t>
  </si>
  <si>
    <t>e. Implementa acciones de conservación y/o preservación y cuenta con Acuerdos de conservación (Acciones de restauración, preservación).</t>
  </si>
  <si>
    <t>e. No se hace uso de agua</t>
  </si>
  <si>
    <t>e. No se realizan vertimientos</t>
  </si>
  <si>
    <t xml:space="preserve">3.1 </t>
  </si>
  <si>
    <t>Componente Económico</t>
  </si>
  <si>
    <t>Viabilidad económica del negocio</t>
  </si>
  <si>
    <t>Indicador (Pregunta indicativa)</t>
  </si>
  <si>
    <t>Respuesta</t>
  </si>
  <si>
    <t>Justificación de la respuesta</t>
  </si>
  <si>
    <t>Medio de verificación</t>
  </si>
  <si>
    <t>Se traslada a plan de mejora</t>
  </si>
  <si>
    <t>¿Cuenta con registro de ingresos y egresos, estados financieros o sistema contable?</t>
  </si>
  <si>
    <t>¿El precio del bien o servicio considera el total de los costos y gastos del negocio (mano de obra, insumos, empaque, mantenimiento, transporte, logística, comercialización, servicios y otros)?</t>
  </si>
  <si>
    <t>¿El negocio hace uso del impacto social y ambiental positivo y otras estrategias que generan beneficios, diferenciación, sostenibilidad y crecimiento en el mercado?</t>
  </si>
  <si>
    <t>¿El modelo de negocio de la empresa está orientado hacia la sostenibilidad y la generación de triple impacto positivo (económico, ambiental y social)?</t>
  </si>
  <si>
    <t>3.2</t>
  </si>
  <si>
    <t>Componente social</t>
  </si>
  <si>
    <t>Responsabilidad social al interior de la empresa</t>
  </si>
  <si>
    <t>¿Cuenta con estrategias de enfoque diferencial para la contratación de empleados?</t>
  </si>
  <si>
    <t>¿Cuenta con Sistema de Seguridad y Salud en el trabajo?</t>
  </si>
  <si>
    <t>¿Se promueve el diálogo, trato ético y justo, igualdad de oportunidades, y la generación de incentivos entre empleados, directivos, asociados, propietarios?</t>
  </si>
  <si>
    <t>¿Se desarrollan programas orientados a las familias de trabajadores o asociados relacionados con procesos de formación, educación ambiental, liderazgo, relaciones interpersonales, resolución de conflictos, entre otros?</t>
  </si>
  <si>
    <t>Responsabilidad social y ambiental en la cadena de valor de la empresa</t>
  </si>
  <si>
    <t>¿Genera procedimientos de encadenamiento comercial y negocios inclusivos con proveedores verdes?</t>
  </si>
  <si>
    <t>¿Genera encadenamientos comerciales bajo políticas y estrategias con enfoque diferencial, características particulares en razón a la etapa del ciclo vital, género, orientación sexual, identidad de género, pertenencia étnica, discapacidad, jefatura familiar, conflicto armado interno, migrante, entre otras?</t>
  </si>
  <si>
    <t>¿Se realizan campañas, planes, estrategias en donde se promueven estilos de vida y prácticas de consumo consciente y en armonía con la naturaleza, economía circular?</t>
  </si>
  <si>
    <t xml:space="preserve"> Responsabilidad social y ambiental al exterior de la empresa</t>
  </si>
  <si>
    <t>¿Se desarrollan prácticas para comunicarse y conocer el grado de satisfacción de; comunidad aledaña, consumidores, empleados, socios u otros frente a las prácticas productivas y organizacionales del negocio?</t>
  </si>
  <si>
    <t>¿Genera impulso y promoción del empleo local dentro de su negocio a lo largo de toda o algún eslabón de la cadena de valor?</t>
  </si>
  <si>
    <t>¿Se desarrollan mecanismos y/o acciones orientadas a disminuir las problemáticas sociales generando bienestar social en el territorio y compromiso con la comunidad en donde se desarrolla la actividad económica?</t>
  </si>
  <si>
    <t>¿Adelanta procesos de generación de cultura y educación ambiental?</t>
  </si>
  <si>
    <t xml:space="preserve">¿Desarrolla alianzas estratégicas, procesos de articulación y/o gestión para vincularse como aportante a proyectos o programas con enfoque social para el mejoramiento comunitario, resolución de conflictos sociales, de organizaciones sociales, economía solidaria, entre otros? </t>
  </si>
  <si>
    <t>3.3</t>
  </si>
  <si>
    <t>Componente Ambiental</t>
  </si>
  <si>
    <t>Impacto ambiental positivo</t>
  </si>
  <si>
    <t>3.3.1.</t>
  </si>
  <si>
    <t>¿Cómo contribuye el negocio en la conservación y/o preservación de los servicios ecosistémicos en el área de influencia directa y/o indirecta?</t>
  </si>
  <si>
    <t>3.3.2.</t>
  </si>
  <si>
    <t>¿Realiza la medición y compensación de la huella de carbono?</t>
  </si>
  <si>
    <t>3.3.3.</t>
  </si>
  <si>
    <t>¿Qué acciones implementa el negocio que permitan la reducción de emisiones de gases de efecto invernadero, mitigar el cambio climático y sus impactos?</t>
  </si>
  <si>
    <t xml:space="preserve"> Enfoque de ciclo de vida</t>
  </si>
  <si>
    <t>¿El negocio identifica impactos ambientales negativos a lo largo de la cadena productiva para la generación del bien o prestación del servicio?</t>
  </si>
  <si>
    <t>¿Realiza gestión para sustituir los empaques y embalajes convencionales, por materiales biodegradables o de baja carga contaminante para el empaque o embalaje del producto final?</t>
  </si>
  <si>
    <t>Vida útil</t>
  </si>
  <si>
    <t>¿El producto o servicio cuenta con ficha técnica?</t>
  </si>
  <si>
    <t>¿Tiene claramente definido el flujo de procesos para generar el bien o servicio; actividades, tareas y tiempos?</t>
  </si>
  <si>
    <t>¿Se tiene incorporada una estrategia de ecodiseño en cada una de las fases de desarrollo del bien o servicio (producción, transformación, logística, comercialización, entre otros)?</t>
  </si>
  <si>
    <t>Sustitución de sustancias o materiales peligrosos</t>
  </si>
  <si>
    <t>Respecto al NO uso de sustancias o materiales peligrosos y/o tóxicos en los procesos de producción del bien o prestación del servicio</t>
  </si>
  <si>
    <t>Reciclabilidad de los materiales y uso de materiales reciclados</t>
  </si>
  <si>
    <t>¿Se utiliza como insumos, materiales recuperados, reciclados o reutilizados en el proceso de producción o de prestación del servicio?</t>
  </si>
  <si>
    <t>¿Se cuenta con un plan de gestión integral de residuos sólidos que permita realizar procesos de prevención, reducción y gestión de los residuos de manera adecuada?</t>
  </si>
  <si>
    <t>Uso eficiente y sostenible de recursos para la producción del bien o servicio</t>
  </si>
  <si>
    <t>¿Se utilizan fuentes de energía alternativas en el proceso de producción o prestación del servicio?</t>
  </si>
  <si>
    <t>¿Se cuenta con estrategias enfocadas en el uso eficiente y ahorro del agua?</t>
  </si>
  <si>
    <t>¿Los procesos de captación se realizan acorde con la normatividad ambiental vigente?</t>
  </si>
  <si>
    <t>¿Los vertimientos de agua se realizan acorde con la normatividad ambiental vigente?</t>
  </si>
  <si>
    <t>3.4</t>
  </si>
  <si>
    <t>Componente Avanzado</t>
  </si>
  <si>
    <t>Comunicación de atributos sociales o ambientales asociados al bien o servicio</t>
  </si>
  <si>
    <t>3.4.1.</t>
  </si>
  <si>
    <t>¿Se evidencia en los procesos de planeación anual del negocio la inclusión de variables ambientales y sociales, además de la medición de resultados y reporte de indicadores de gestión?</t>
  </si>
  <si>
    <t>¿Comunica los impactos ambientales y sociales positivos del negocio, de manera veraz, para promover y generar confianza en el mercado y el consumidor?</t>
  </si>
  <si>
    <t>Esquemas, programas o reconocimientos ambientales o sociales implementados o recibidos</t>
  </si>
  <si>
    <t xml:space="preserve">¿El negocio desarrolla prácticas relacionadas con la innovación, ciencia y tecnología, como un factor que agrega valor, diferenciación y mayor competitividad en el mercado? </t>
  </si>
  <si>
    <t>¿El negocio genera articulación y/o gestión interinstitucional y con pares, entidades u otros, en temas ambientales, de biodiversidad y de servicios de los ecosistemas?</t>
  </si>
  <si>
    <t>¿Ha participado en ferias con enfoque de sostenibilidad para promocionar los bienes o servicios?</t>
  </si>
  <si>
    <t>¿Ha recibido premios o reconocimientos por su impacto social y ambiental positivo?</t>
  </si>
  <si>
    <t>3.5</t>
  </si>
  <si>
    <t>Indicadores económicos y Financieros</t>
  </si>
  <si>
    <t>Puntuación</t>
  </si>
  <si>
    <t>3.5.1</t>
  </si>
  <si>
    <t>3.5.2</t>
  </si>
  <si>
    <t>Margen Bruto de utilidad</t>
  </si>
  <si>
    <t>3.5.3</t>
  </si>
  <si>
    <t>Ciclo de Vida Empresarial</t>
  </si>
  <si>
    <t>3.5.4</t>
  </si>
  <si>
    <t>Acceso al sistema financiero para el negocio</t>
  </si>
  <si>
    <t>3.5.5</t>
  </si>
  <si>
    <t>Acceso a mercado</t>
  </si>
  <si>
    <t>3.5.6</t>
  </si>
  <si>
    <t>Volúmenes de comercialización</t>
  </si>
  <si>
    <t>3.5.7</t>
  </si>
  <si>
    <t>Etapa empresarial</t>
  </si>
  <si>
    <t>3.6</t>
  </si>
  <si>
    <t>indicadores sociales</t>
  </si>
  <si>
    <t>3.6.1</t>
  </si>
  <si>
    <t>De enfoque diferencial en la cadena de valor</t>
  </si>
  <si>
    <t>3.6.2</t>
  </si>
  <si>
    <t>De enfoque diferencial en la generación de empleo</t>
  </si>
  <si>
    <t>3.6.3</t>
  </si>
  <si>
    <t>De empleo verde</t>
  </si>
  <si>
    <t>3.6.4</t>
  </si>
  <si>
    <t>De responsabilidad social y educativa ambiental</t>
  </si>
  <si>
    <t>3.7</t>
  </si>
  <si>
    <t>indicadores ambientales</t>
  </si>
  <si>
    <t>3.7.1</t>
  </si>
  <si>
    <t>Gestión integral de residuos</t>
  </si>
  <si>
    <t>3.7.2</t>
  </si>
  <si>
    <t>Reducción de las emisiones de gases efecto invernadero</t>
  </si>
  <si>
    <t>3.7.3</t>
  </si>
  <si>
    <t xml:space="preserve">Disminución de la contaminación </t>
  </si>
  <si>
    <t>3.7.4</t>
  </si>
  <si>
    <t>Disminución del impacto ambiental negativo</t>
  </si>
  <si>
    <t>3.7.5</t>
  </si>
  <si>
    <t>Cumplimiento regulatorio ambiental en captación</t>
  </si>
  <si>
    <t>3.7.6</t>
  </si>
  <si>
    <t>Cumplimiento regulatorio ambiental en vertimiento</t>
  </si>
  <si>
    <t>3.8</t>
  </si>
  <si>
    <t>Resultados</t>
  </si>
  <si>
    <t>Viabilidad económica del Negocio</t>
  </si>
  <si>
    <t>Indicadores económicos y financieros</t>
  </si>
  <si>
    <t>Sociales</t>
  </si>
  <si>
    <t>Responsabilidad social en la cadena de valor de la empresa</t>
  </si>
  <si>
    <t>Avanzados</t>
  </si>
  <si>
    <t>Responsabilidad social al exterior de la empresa</t>
  </si>
  <si>
    <t>Indicadores sociales</t>
  </si>
  <si>
    <t>Componente ambiental</t>
  </si>
  <si>
    <t>Enfoque de ciclo de vida</t>
  </si>
  <si>
    <t>Reciclabilidad de los materiales o uso de materiales reciclados</t>
  </si>
  <si>
    <t>Indicadores Ambientales</t>
  </si>
  <si>
    <t>Componente avanzado</t>
  </si>
  <si>
    <t>RESULTADO FINAL</t>
  </si>
  <si>
    <t>TIPO DE NEGOCIO</t>
  </si>
  <si>
    <t>INDICADORES ECONÓMICOS 10%</t>
  </si>
  <si>
    <t>RANGO</t>
  </si>
  <si>
    <t>CONCEPTO</t>
  </si>
  <si>
    <t>Menor a cero</t>
  </si>
  <si>
    <t>Negativa</t>
  </si>
  <si>
    <t>Igual a cero</t>
  </si>
  <si>
    <t>Cero</t>
  </si>
  <si>
    <t>Mayor a cero</t>
  </si>
  <si>
    <t>Positiva</t>
  </si>
  <si>
    <t>Margen bruto de utilidad en ventas</t>
  </si>
  <si>
    <t>Menor a 30%</t>
  </si>
  <si>
    <t>Baja</t>
  </si>
  <si>
    <t>igual a 30%</t>
  </si>
  <si>
    <t>Media</t>
  </si>
  <si>
    <t>Mayor a 30%</t>
  </si>
  <si>
    <t>Alta</t>
  </si>
  <si>
    <t>Ciclo de vida empresarial</t>
  </si>
  <si>
    <t>Menor de 1 año</t>
  </si>
  <si>
    <t>Bajo</t>
  </si>
  <si>
    <t>Entre 1 y 5 años</t>
  </si>
  <si>
    <t>Medio</t>
  </si>
  <si>
    <t>Más de 5 años</t>
  </si>
  <si>
    <t>Alto</t>
  </si>
  <si>
    <t>Acceso a sistema financiero del negocio</t>
  </si>
  <si>
    <t>Medio Bajo</t>
  </si>
  <si>
    <t xml:space="preserve">Mercado local, mercado regional </t>
  </si>
  <si>
    <t>Bueno</t>
  </si>
  <si>
    <t>Mercado Nacional (+ Mercado local o regional)</t>
  </si>
  <si>
    <t>Muy Bueno</t>
  </si>
  <si>
    <t>Mercado Internacional (+ Mercado nacional, regional o local)</t>
  </si>
  <si>
    <t>Excelente</t>
  </si>
  <si>
    <t>Entre 30 y 70%</t>
  </si>
  <si>
    <t>Mayor a 70%</t>
  </si>
  <si>
    <t>0 - 10%</t>
  </si>
  <si>
    <t>Existencia</t>
  </si>
  <si>
    <t>10 - 20%</t>
  </si>
  <si>
    <t>Supervivencia</t>
  </si>
  <si>
    <t>20 - 45%</t>
  </si>
  <si>
    <t>Éxito</t>
  </si>
  <si>
    <t>45 - 60%</t>
  </si>
  <si>
    <t>Despegue</t>
  </si>
  <si>
    <t>60 - 100%</t>
  </si>
  <si>
    <t>Madurez</t>
  </si>
  <si>
    <t>INDICADORES SOCIALES 7.5%</t>
  </si>
  <si>
    <t>Nulo</t>
  </si>
  <si>
    <t>1 - 30%</t>
  </si>
  <si>
    <t>30 - 50%</t>
  </si>
  <si>
    <t>50 - 100%</t>
  </si>
  <si>
    <t>No cumple</t>
  </si>
  <si>
    <t>1 o más</t>
  </si>
  <si>
    <t>Cumple</t>
  </si>
  <si>
    <t>INDICADORES AMBIENTALES 5.7%</t>
  </si>
  <si>
    <t>0 - 30%</t>
  </si>
  <si>
    <t>30 - 60%</t>
  </si>
  <si>
    <t>Mayor a 60%</t>
  </si>
  <si>
    <t>Satisfactorio</t>
  </si>
  <si>
    <t xml:space="preserve">Cumplimiento regulatorio ambiental en vertimientos </t>
  </si>
  <si>
    <t>COMPONENTE</t>
  </si>
  <si>
    <t>INDICADOR</t>
  </si>
  <si>
    <t>META</t>
  </si>
  <si>
    <t>ACTIVIDAD</t>
  </si>
  <si>
    <t>MEJORA</t>
  </si>
  <si>
    <t>PLAZO</t>
  </si>
  <si>
    <t>MES SEGUIMIENTO</t>
  </si>
  <si>
    <t>ESTADO EJECUCIÓN</t>
  </si>
  <si>
    <t>Observaciones del verificador</t>
  </si>
  <si>
    <t xml:space="preserve">Protocolo soporte para el cumplimiento </t>
  </si>
  <si>
    <t>INICIO</t>
  </si>
  <si>
    <t>FINAL</t>
  </si>
  <si>
    <t>No inicia</t>
  </si>
  <si>
    <t>En ejecución</t>
  </si>
  <si>
    <t>Finalizado</t>
  </si>
  <si>
    <t>Cancelado</t>
  </si>
  <si>
    <t>% Ejecución</t>
  </si>
  <si>
    <t>3.1. COMPONENTE ECONOMICO</t>
  </si>
  <si>
    <t>3.2. COMPONENTE SOCIAL</t>
  </si>
  <si>
    <t>Responsabilidad social y ambiental en la cadena de valor</t>
  </si>
  <si>
    <t>Responsabilidad social y ambiental al exterior de la empresa</t>
  </si>
  <si>
    <t>3.3.  COMPONENTE  AMBIENTAL</t>
  </si>
  <si>
    <t>COMPONENTE AVANZADO</t>
  </si>
  <si>
    <t xml:space="preserve">¿Se evidencia en los procesos de planeación anual del negocio la inclusión de variables ambientales y sociales, además de la medición de resultados y reporte de indicadores de gestión? </t>
  </si>
  <si>
    <t>IDENTIFICADOR</t>
  </si>
  <si>
    <t>NOVEDAD</t>
  </si>
  <si>
    <t>RAZÓN SOCIAL</t>
  </si>
  <si>
    <t>NIT</t>
  </si>
  <si>
    <t>DEPARTAMENTO</t>
  </si>
  <si>
    <t>MUNICIPIO</t>
  </si>
  <si>
    <t>PRODUCTO PRINCIPAL</t>
  </si>
  <si>
    <t>NOMBRE</t>
  </si>
  <si>
    <t>CORREO ELECTRÓNICO</t>
  </si>
  <si>
    <t>TELÉFONO</t>
  </si>
  <si>
    <t>DIRECCIÓN</t>
  </si>
  <si>
    <t>REGIÓN</t>
  </si>
  <si>
    <t>AÑO</t>
  </si>
  <si>
    <t>VERIFICADOR</t>
  </si>
  <si>
    <t>AUTORIDAD AMBIENTAL</t>
  </si>
  <si>
    <t>SUBSECTOR</t>
  </si>
  <si>
    <t>DESCRIPCIÓN</t>
  </si>
  <si>
    <t>#</t>
  </si>
  <si>
    <t>FICHA DE VERIFICACIÓN</t>
  </si>
  <si>
    <t>Otros</t>
  </si>
  <si>
    <t>PDET</t>
  </si>
  <si>
    <t>CATEGORIA</t>
  </si>
  <si>
    <t>SECTOR</t>
  </si>
  <si>
    <t>1.1.</t>
  </si>
  <si>
    <t>1.5.</t>
  </si>
  <si>
    <t>1.6.</t>
  </si>
  <si>
    <t>1.7.</t>
  </si>
  <si>
    <t>1.8.</t>
  </si>
  <si>
    <t>1.13.</t>
  </si>
  <si>
    <t>2.1.</t>
  </si>
  <si>
    <t>2.2.</t>
  </si>
  <si>
    <t>2.3.</t>
  </si>
  <si>
    <t>2.4.</t>
  </si>
  <si>
    <t>3.1.</t>
  </si>
  <si>
    <t>3.2.</t>
  </si>
  <si>
    <t>3.3.</t>
  </si>
  <si>
    <t>3.4.</t>
  </si>
  <si>
    <t>3.5.</t>
  </si>
  <si>
    <t>4.1.</t>
  </si>
  <si>
    <t>4.2.</t>
  </si>
  <si>
    <t>4.3.</t>
  </si>
  <si>
    <t>5.1.</t>
  </si>
  <si>
    <t>5.2.</t>
  </si>
  <si>
    <t>6.1.</t>
  </si>
  <si>
    <t>6.2.</t>
  </si>
  <si>
    <t>6.3.</t>
  </si>
  <si>
    <t>6.4.</t>
  </si>
  <si>
    <t>7.1.</t>
  </si>
  <si>
    <t>7.2.</t>
  </si>
  <si>
    <t>7.3.</t>
  </si>
  <si>
    <t>7.4.</t>
  </si>
  <si>
    <t>7.5.</t>
  </si>
  <si>
    <t>7.6.</t>
  </si>
  <si>
    <t>8.1.</t>
  </si>
  <si>
    <t>8.2.</t>
  </si>
  <si>
    <t>8.3.</t>
  </si>
  <si>
    <t>8.4.</t>
  </si>
  <si>
    <t>9.1.</t>
  </si>
  <si>
    <t>9.2.</t>
  </si>
  <si>
    <t>9.3.</t>
  </si>
  <si>
    <t>10.1.</t>
  </si>
  <si>
    <t>10.2.</t>
  </si>
  <si>
    <t>10.3.</t>
  </si>
  <si>
    <t>10.4.</t>
  </si>
  <si>
    <t>10.5.</t>
  </si>
  <si>
    <t>10.6.</t>
  </si>
  <si>
    <t>11.1.</t>
  </si>
  <si>
    <t>11.2.</t>
  </si>
  <si>
    <t>11.3.</t>
  </si>
  <si>
    <t>11.4.</t>
  </si>
  <si>
    <t>11.5.</t>
  </si>
  <si>
    <t>12.1.</t>
  </si>
  <si>
    <t>12.2.</t>
  </si>
  <si>
    <t>12.3.</t>
  </si>
  <si>
    <t>Bien o servicio</t>
  </si>
  <si>
    <t>V.2.</t>
  </si>
  <si>
    <t>Condicion de vulnerabilidad socios</t>
  </si>
  <si>
    <t>Edad socios</t>
  </si>
  <si>
    <t>EMPLEADOS</t>
  </si>
  <si>
    <t>Tipo de población empleados</t>
  </si>
  <si>
    <t>Condición de vulnerabilidad</t>
  </si>
  <si>
    <t>Edad empleados</t>
  </si>
  <si>
    <t>NIVEL EDUCATIVO TRABAJADORES</t>
  </si>
  <si>
    <t>NIVEL EDUCATIVO EMPLEADOS</t>
  </si>
  <si>
    <t>NIVEL EDUCATIVO SOCIOS</t>
  </si>
  <si>
    <t>EDAD TRABAJADORES</t>
  </si>
  <si>
    <t>EDAD EMPLEADOS</t>
  </si>
  <si>
    <t>EDAD SOCIOS</t>
  </si>
  <si>
    <t>Sector social o poblacional TRABAJADORES</t>
  </si>
  <si>
    <t>Sector social o poblaciona EMPLEADOS</t>
  </si>
  <si>
    <t>Sector social o poblaciona SOCIOS</t>
  </si>
  <si>
    <t>CONTACTO</t>
  </si>
  <si>
    <t>VERIFICACIÓN</t>
  </si>
  <si>
    <t>COMPONENTE ECONOMICO</t>
  </si>
  <si>
    <t>COMPONENTE SOCIAL</t>
  </si>
  <si>
    <t>COMPONENTE AMBIENTAL</t>
  </si>
  <si>
    <t>INDICADORES</t>
  </si>
  <si>
    <t>RESULTADOS</t>
  </si>
  <si>
    <t>IDENTIFICADOR_MIGRACION</t>
  </si>
  <si>
    <t>PORTAFOLIO</t>
  </si>
  <si>
    <t>ENTIDAD VERIFICADORA</t>
  </si>
  <si>
    <t>COD_DPTO</t>
  </si>
  <si>
    <t>COD_MUNICIPIO</t>
  </si>
  <si>
    <t>Tipo de Empresa</t>
  </si>
  <si>
    <t>Grupo Étnico</t>
  </si>
  <si>
    <t>Nombre Grupo Étnico</t>
  </si>
  <si>
    <t>Descripción</t>
  </si>
  <si>
    <t>CATEGORÍA</t>
  </si>
  <si>
    <t>SUBCATEGORÍA</t>
  </si>
  <si>
    <t>ACTIVIDAD PRODUCTIVA</t>
  </si>
  <si>
    <t>PRESENTACIÓN BIEN Y SERVICIO LÍDER</t>
  </si>
  <si>
    <t>SUBCATEGORÍA COMERCIAL</t>
  </si>
  <si>
    <t>CATEGORÍA COMERCIAL</t>
  </si>
  <si>
    <t>CORREO ELECTRONICO</t>
  </si>
  <si>
    <t>Pag_web</t>
  </si>
  <si>
    <t>Wh_empresarial</t>
  </si>
  <si>
    <t>Instragram</t>
  </si>
  <si>
    <t>Impacto Social</t>
  </si>
  <si>
    <t>Ventas Mensuales Totales</t>
  </si>
  <si>
    <t>Total Criterio Económico</t>
  </si>
  <si>
    <t>Total criterios sociales</t>
  </si>
  <si>
    <t>Total criterios ambientales</t>
  </si>
  <si>
    <t>Total Criterios Avanzados</t>
  </si>
  <si>
    <t>TIPO NEGOCIO VERDE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</si>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</sst>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 #,##0.00_-;\-&quot;$&quot;\ * #,##0.00_-;_-&quot;$&quot;\ * &quot;-&quot;??_-;_-@_-"/>
    <numFmt numFmtId="43" formatCode="_-* #,##0.00_-;\-* #,##0.00_-;_-* &quot;-&quot;??_-;_-@_-"/>
    <numFmt numFmtId="164" formatCode="&quot;$&quot;\ #,##0"/>
    <numFmt numFmtId="165" formatCode="0.0"/>
    <numFmt numFmtId="166" formatCode="#,##0.0"/>
    <numFmt numFmtId="167" formatCode="&quot;$&quot;\ #,##0.00"/>
    <numFmt numFmtId="168" formatCode="&quot;$&quot;\ #,##0.0"/>
    <numFmt numFmtId="169" formatCode="&quot;$ &quot;#,##0"/>
    <numFmt numFmtId="170" formatCode="0.0000"/>
  </numFmts>
  <fonts count="42" x14ac:knownFonts="1">
    <font>
      <sz val="11"/>
      <color theme="1"/>
      <name val="Calibri"/>
      <family val="2"/>
      <scheme val="minor"/>
    </font>
    <font>
      <sz val="10"/>
      <name val="Arial"/>
      <family val="2"/>
    </font>
    <font>
      <sz val="10"/>
      <color theme="1"/>
      <name val="Arial Narrow"/>
      <family val="2"/>
    </font>
    <font>
      <b/>
      <sz val="10"/>
      <color theme="1"/>
      <name val="Arial Narrow"/>
      <family val="2"/>
    </font>
    <font>
      <sz val="10"/>
      <name val="Arial Narrow"/>
      <family val="2"/>
    </font>
    <font>
      <sz val="10"/>
      <color theme="1"/>
      <name val="Calibri"/>
      <family val="2"/>
      <scheme val="minor"/>
    </font>
    <font>
      <sz val="11"/>
      <color theme="1"/>
      <name val="Calibri"/>
      <family val="2"/>
      <scheme val="minor"/>
    </font>
    <font>
      <u/>
      <sz val="11"/>
      <color theme="10"/>
      <name val="Calibri"/>
      <family val="2"/>
      <scheme val="minor"/>
    </font>
    <font>
      <sz val="10"/>
      <color theme="0"/>
      <name val="Arial Narrow"/>
      <family val="2"/>
    </font>
    <font>
      <b/>
      <sz val="10"/>
      <color theme="0"/>
      <name val="Arial Narrow"/>
      <family val="2"/>
    </font>
    <font>
      <sz val="10"/>
      <color theme="0"/>
      <name val="Calibri"/>
      <family val="2"/>
      <scheme val="minor"/>
    </font>
    <font>
      <sz val="10"/>
      <name val="Calibri"/>
      <family val="2"/>
      <scheme val="minor"/>
    </font>
    <font>
      <sz val="10"/>
      <color rgb="FF000000"/>
      <name val="Arial Narrow"/>
      <family val="2"/>
    </font>
    <font>
      <sz val="11"/>
      <color rgb="FF000000"/>
      <name val="Arial"/>
      <family val="2"/>
    </font>
    <font>
      <sz val="10"/>
      <color rgb="FFFF0000"/>
      <name val="Calibri"/>
      <family val="2"/>
      <scheme val="minor"/>
    </font>
    <font>
      <sz val="7"/>
      <color theme="1"/>
      <name val="Arial Narrow"/>
      <family val="2"/>
    </font>
    <font>
      <sz val="11"/>
      <name val="Arial Narrow"/>
      <family val="2"/>
    </font>
    <font>
      <b/>
      <sz val="11"/>
      <name val="Arial Narrow"/>
      <family val="2"/>
    </font>
    <font>
      <b/>
      <sz val="11"/>
      <color theme="1"/>
      <name val="Tahoma"/>
      <family val="2"/>
    </font>
    <font>
      <u/>
      <sz val="11"/>
      <color theme="10"/>
      <name val="Arial Narrow"/>
      <family val="2"/>
    </font>
    <font>
      <sz val="11"/>
      <color theme="1"/>
      <name val="Arial Narrow"/>
      <family val="2"/>
    </font>
    <font>
      <sz val="11"/>
      <color rgb="FFFF0000"/>
      <name val="Arial Narrow"/>
      <family val="2"/>
    </font>
    <font>
      <b/>
      <sz val="11"/>
      <color theme="1"/>
      <name val="Arial Narrow"/>
      <family val="2"/>
    </font>
    <font>
      <sz val="11"/>
      <color theme="0"/>
      <name val="Arial Narrow"/>
      <family val="2"/>
    </font>
    <font>
      <sz val="11"/>
      <color rgb="FF000000"/>
      <name val="Arial Narrow"/>
      <family val="2"/>
    </font>
    <font>
      <b/>
      <sz val="12"/>
      <name val="Arial Narrow"/>
      <family val="2"/>
    </font>
    <font>
      <sz val="12"/>
      <name val="Arial Narrow"/>
      <family val="2"/>
    </font>
    <font>
      <u/>
      <sz val="10"/>
      <color theme="1"/>
      <name val="Arial Narrow"/>
      <family val="2"/>
    </font>
    <font>
      <sz val="8"/>
      <name val="Calibri"/>
      <family val="2"/>
      <scheme val="minor"/>
    </font>
    <font>
      <b/>
      <sz val="22"/>
      <name val="Arial Narrow"/>
      <family val="2"/>
    </font>
    <font>
      <b/>
      <sz val="18"/>
      <name val="Arial Narrow"/>
      <family val="2"/>
    </font>
    <font>
      <sz val="8"/>
      <color theme="1"/>
      <name val="Arial Narrow"/>
      <family val="2"/>
    </font>
    <font>
      <sz val="8"/>
      <name val="Arial Narrow"/>
      <family val="2"/>
    </font>
    <font>
      <b/>
      <sz val="8"/>
      <name val="Arial Narrow"/>
      <family val="2"/>
    </font>
    <font>
      <sz val="8"/>
      <color rgb="FF000000"/>
      <name val="Arial Narrow"/>
      <family val="2"/>
    </font>
    <font>
      <b/>
      <sz val="8"/>
      <color rgb="FF000000"/>
      <name val="Arial Narrow"/>
      <family val="2"/>
    </font>
    <font>
      <b/>
      <sz val="9"/>
      <color theme="0"/>
      <name val="Arial Narrow"/>
      <family val="2"/>
    </font>
    <font>
      <sz val="10"/>
      <color theme="0" tint="-0.249977111117893"/>
      <name val="Arial Narrow"/>
      <family val="2"/>
    </font>
    <font>
      <b/>
      <sz val="11"/>
      <color rgb="FF000000"/>
      <name val="Arial Narrow"/>
      <family val="2"/>
    </font>
    <font>
      <sz val="11"/>
      <color theme="1"/>
      <name val="Aptos Narrow"/>
      <family val="2"/>
    </font>
    <font>
      <b/>
      <sz val="11"/>
      <color theme="1"/>
      <name val="Aptos Narrow"/>
      <family val="2"/>
    </font>
    <font>
      <b/>
      <sz val="10"/>
      <color rgb="FF000000"/>
      <name val="Aptos Narrow"/>
      <family val="2"/>
    </font>
  </fonts>
  <fills count="21">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7" tint="0.79998168889431442"/>
        <bgColor theme="7" tint="0.79998168889431442"/>
      </patternFill>
    </fill>
    <fill>
      <patternFill patternType="solid">
        <fgColor theme="7"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0"/>
        <bgColor rgb="FF000000"/>
      </patternFill>
    </fill>
    <fill>
      <patternFill patternType="solid">
        <fgColor rgb="FF96BE55"/>
        <bgColor indexed="64"/>
      </patternFill>
    </fill>
    <fill>
      <patternFill patternType="solid">
        <fgColor rgb="FF504F4E"/>
        <bgColor indexed="64"/>
      </patternFill>
    </fill>
    <fill>
      <patternFill patternType="solid">
        <fgColor rgb="FFF2F2F2"/>
        <bgColor indexed="64"/>
      </patternFill>
    </fill>
    <fill>
      <patternFill patternType="solid">
        <fgColor rgb="FFFFFFFF"/>
        <bgColor indexed="64"/>
      </patternFill>
    </fill>
    <fill>
      <patternFill patternType="solid">
        <fgColor rgb="FF96BE55"/>
        <bgColor rgb="FF92D050"/>
      </patternFill>
    </fill>
  </fills>
  <borders count="81">
    <border>
      <left/>
      <right/>
      <top/>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thin">
        <color rgb="FF92D050"/>
      </left>
      <right style="thin">
        <color rgb="FF92D050"/>
      </right>
      <top style="thin">
        <color rgb="FF92D050"/>
      </top>
      <bottom style="thin">
        <color rgb="FF92D050"/>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style="thin">
        <color auto="1"/>
      </left>
      <right style="thin">
        <color auto="1"/>
      </right>
      <top style="thin">
        <color auto="1"/>
      </top>
      <bottom/>
      <diagonal/>
    </border>
    <border>
      <left/>
      <right style="thin">
        <color indexed="64"/>
      </right>
      <top/>
      <bottom style="thin">
        <color indexed="64"/>
      </bottom>
      <diagonal/>
    </border>
    <border>
      <left style="thin">
        <color auto="1"/>
      </left>
      <right style="thin">
        <color auto="1"/>
      </right>
      <top/>
      <bottom/>
      <diagonal/>
    </border>
    <border>
      <left style="medium">
        <color theme="9" tint="0.59999389629810485"/>
      </left>
      <right style="medium">
        <color theme="9" tint="0.59999389629810485"/>
      </right>
      <top style="medium">
        <color theme="9" tint="0.59999389629810485"/>
      </top>
      <bottom style="medium">
        <color theme="9" tint="0.59999389629810485"/>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92D050"/>
      </right>
      <top style="medium">
        <color indexed="64"/>
      </top>
      <bottom style="medium">
        <color indexed="64"/>
      </bottom>
      <diagonal/>
    </border>
    <border>
      <left style="medium">
        <color rgb="FF92D050"/>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diagonal/>
    </border>
    <border>
      <left/>
      <right style="thin">
        <color auto="1"/>
      </right>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thin">
        <color auto="1"/>
      </left>
      <right/>
      <top style="medium">
        <color indexed="64"/>
      </top>
      <bottom/>
      <diagonal/>
    </border>
    <border>
      <left style="thin">
        <color auto="1"/>
      </left>
      <right/>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style="thin">
        <color auto="1"/>
      </right>
      <top style="medium">
        <color indexed="64"/>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auto="1"/>
      </right>
      <top/>
      <bottom/>
      <diagonal/>
    </border>
    <border>
      <left style="thin">
        <color auto="1"/>
      </left>
      <right style="medium">
        <color indexed="64"/>
      </right>
      <top/>
      <bottom/>
      <diagonal/>
    </border>
    <border>
      <left/>
      <right style="medium">
        <color indexed="64"/>
      </right>
      <top/>
      <bottom style="medium">
        <color theme="9" tint="0.39997558519241921"/>
      </bottom>
      <diagonal/>
    </border>
    <border>
      <left style="medium">
        <color indexed="64"/>
      </left>
      <right/>
      <top style="medium">
        <color rgb="FF92D050"/>
      </top>
      <bottom style="medium">
        <color indexed="64"/>
      </bottom>
      <diagonal/>
    </border>
    <border>
      <left/>
      <right/>
      <top style="medium">
        <color rgb="FF92D050"/>
      </top>
      <bottom style="medium">
        <color indexed="64"/>
      </bottom>
      <diagonal/>
    </border>
    <border>
      <left/>
      <right style="medium">
        <color indexed="64"/>
      </right>
      <top style="medium">
        <color rgb="FF92D05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medium">
        <color rgb="FF92D050"/>
      </left>
      <right/>
      <top style="medium">
        <color indexed="64"/>
      </top>
      <bottom/>
      <diagonal/>
    </border>
    <border>
      <left/>
      <right style="thin">
        <color rgb="FF92D050"/>
      </right>
      <top style="medium">
        <color indexed="64"/>
      </top>
      <bottom/>
      <diagonal/>
    </border>
    <border>
      <left style="thin">
        <color rgb="FF000000"/>
      </left>
      <right/>
      <top style="medium">
        <color indexed="64"/>
      </top>
      <bottom style="medium">
        <color indexed="64"/>
      </bottom>
      <diagonal/>
    </border>
  </borders>
  <cellStyleXfs count="6">
    <xf numFmtId="0" fontId="0" fillId="0" borderId="0"/>
    <xf numFmtId="0" fontId="1" fillId="0" borderId="0"/>
    <xf numFmtId="9" fontId="6" fillId="0" borderId="0" applyFont="0" applyFill="0" applyBorder="0" applyAlignment="0" applyProtection="0"/>
    <xf numFmtId="0" fontId="7" fillId="0" borderId="0" applyNumberFormat="0" applyFill="0" applyBorder="0" applyAlignment="0" applyProtection="0"/>
    <xf numFmtId="44" fontId="6" fillId="0" borderId="0" applyFont="0" applyFill="0" applyBorder="0" applyAlignment="0" applyProtection="0"/>
    <xf numFmtId="43" fontId="6" fillId="0" borderId="0" applyFont="0" applyFill="0" applyBorder="0" applyAlignment="0" applyProtection="0"/>
  </cellStyleXfs>
  <cellXfs count="797">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wrapText="1"/>
    </xf>
    <xf numFmtId="0" fontId="2" fillId="2" borderId="4" xfId="0" applyFont="1" applyFill="1" applyBorder="1" applyAlignment="1">
      <alignment vertical="center"/>
    </xf>
    <xf numFmtId="0" fontId="2" fillId="2" borderId="5" xfId="0" applyFont="1" applyFill="1" applyBorder="1" applyAlignment="1">
      <alignment vertical="center"/>
    </xf>
    <xf numFmtId="0" fontId="8" fillId="2" borderId="0" xfId="0" applyFont="1" applyFill="1" applyAlignment="1">
      <alignment vertical="center"/>
    </xf>
    <xf numFmtId="0" fontId="8" fillId="2" borderId="0" xfId="0" applyFont="1" applyFill="1" applyAlignment="1">
      <alignment vertical="center" wrapText="1"/>
    </xf>
    <xf numFmtId="0" fontId="5" fillId="2" borderId="0" xfId="0" applyFont="1" applyFill="1" applyAlignment="1">
      <alignment vertical="center"/>
    </xf>
    <xf numFmtId="164" fontId="5" fillId="2" borderId="0" xfId="0" applyNumberFormat="1" applyFont="1" applyFill="1" applyAlignment="1">
      <alignment vertical="center"/>
    </xf>
    <xf numFmtId="0" fontId="5" fillId="2" borderId="0" xfId="0" applyFont="1" applyFill="1" applyAlignment="1">
      <alignment vertical="center" wrapText="1"/>
    </xf>
    <xf numFmtId="0" fontId="2" fillId="2" borderId="0" xfId="0" applyFont="1" applyFill="1"/>
    <xf numFmtId="0" fontId="3" fillId="2" borderId="0" xfId="0" applyFont="1" applyFill="1" applyAlignment="1">
      <alignment vertical="center" wrapText="1"/>
    </xf>
    <xf numFmtId="0" fontId="8" fillId="2" borderId="0" xfId="0" applyFont="1" applyFill="1"/>
    <xf numFmtId="0" fontId="9" fillId="2" borderId="0" xfId="0" applyFont="1" applyFill="1" applyAlignment="1">
      <alignment vertical="center" wrapText="1"/>
    </xf>
    <xf numFmtId="0" fontId="10" fillId="2" borderId="0" xfId="0" applyFont="1" applyFill="1" applyAlignment="1">
      <alignment vertical="center"/>
    </xf>
    <xf numFmtId="164" fontId="10" fillId="2" borderId="0" xfId="0" applyNumberFormat="1" applyFont="1" applyFill="1" applyAlignment="1">
      <alignment vertical="center"/>
    </xf>
    <xf numFmtId="2" fontId="8" fillId="2" borderId="0" xfId="0" applyNumberFormat="1" applyFont="1" applyFill="1"/>
    <xf numFmtId="10" fontId="8" fillId="2" borderId="0" xfId="0" applyNumberFormat="1" applyFont="1" applyFill="1"/>
    <xf numFmtId="0" fontId="4" fillId="2" borderId="0" xfId="0" applyFont="1" applyFill="1"/>
    <xf numFmtId="168" fontId="11" fillId="2" borderId="0" xfId="0" applyNumberFormat="1" applyFont="1" applyFill="1" applyAlignment="1">
      <alignment vertical="center"/>
    </xf>
    <xf numFmtId="168" fontId="5" fillId="2" borderId="0" xfId="0" applyNumberFormat="1" applyFont="1" applyFill="1" applyAlignment="1">
      <alignment vertical="center"/>
    </xf>
    <xf numFmtId="2" fontId="11" fillId="2" borderId="0" xfId="0" applyNumberFormat="1" applyFont="1" applyFill="1" applyAlignment="1">
      <alignment vertical="center"/>
    </xf>
    <xf numFmtId="0" fontId="11" fillId="2" borderId="0" xfId="0" applyFont="1" applyFill="1" applyAlignment="1">
      <alignment vertical="center"/>
    </xf>
    <xf numFmtId="167" fontId="11" fillId="2" borderId="0" xfId="0" applyNumberFormat="1" applyFont="1" applyFill="1" applyAlignment="1">
      <alignment vertical="center"/>
    </xf>
    <xf numFmtId="0" fontId="5" fillId="6" borderId="0" xfId="0" applyFont="1" applyFill="1" applyAlignment="1">
      <alignment vertical="center" wrapText="1"/>
    </xf>
    <xf numFmtId="1" fontId="11" fillId="6" borderId="0" xfId="0" applyNumberFormat="1" applyFont="1" applyFill="1" applyAlignment="1">
      <alignment vertical="center"/>
    </xf>
    <xf numFmtId="9" fontId="11" fillId="6" borderId="0" xfId="2" applyFont="1" applyFill="1" applyAlignment="1" applyProtection="1">
      <alignment vertical="center"/>
    </xf>
    <xf numFmtId="164" fontId="11" fillId="6" borderId="0" xfId="0" applyNumberFormat="1" applyFont="1" applyFill="1" applyAlignment="1">
      <alignment vertical="center"/>
    </xf>
    <xf numFmtId="167" fontId="11" fillId="6" borderId="0" xfId="0" applyNumberFormat="1" applyFont="1" applyFill="1" applyAlignment="1">
      <alignment vertical="center"/>
    </xf>
    <xf numFmtId="168" fontId="11" fillId="6" borderId="0" xfId="0" applyNumberFormat="1" applyFont="1" applyFill="1" applyAlignment="1">
      <alignment vertical="center"/>
    </xf>
    <xf numFmtId="2" fontId="11" fillId="6" borderId="0" xfId="0" applyNumberFormat="1" applyFont="1" applyFill="1" applyAlignment="1">
      <alignment vertical="center"/>
    </xf>
    <xf numFmtId="0" fontId="11" fillId="6" borderId="0" xfId="0" applyFont="1" applyFill="1" applyAlignment="1">
      <alignment vertical="center"/>
    </xf>
    <xf numFmtId="167" fontId="5" fillId="6" borderId="0" xfId="0" applyNumberFormat="1" applyFont="1" applyFill="1" applyAlignment="1">
      <alignment vertical="center"/>
    </xf>
    <xf numFmtId="0" fontId="14" fillId="2" borderId="0" xfId="0" applyFont="1" applyFill="1" applyAlignment="1">
      <alignment vertical="center"/>
    </xf>
    <xf numFmtId="0" fontId="18" fillId="0" borderId="0" xfId="0" applyFont="1"/>
    <xf numFmtId="0" fontId="20" fillId="2" borderId="0" xfId="0" applyFont="1" applyFill="1" applyAlignment="1">
      <alignment vertical="center"/>
    </xf>
    <xf numFmtId="0" fontId="20" fillId="2" borderId="2" xfId="0" applyFont="1" applyFill="1" applyBorder="1" applyAlignment="1">
      <alignment vertical="center"/>
    </xf>
    <xf numFmtId="0" fontId="5" fillId="2" borderId="1" xfId="0" applyFont="1" applyFill="1" applyBorder="1" applyAlignment="1">
      <alignment vertical="center"/>
    </xf>
    <xf numFmtId="0" fontId="5" fillId="2" borderId="3" xfId="0" applyFont="1" applyFill="1" applyBorder="1" applyAlignment="1">
      <alignment vertical="center"/>
    </xf>
    <xf numFmtId="0" fontId="22" fillId="2" borderId="0" xfId="0" applyFont="1" applyFill="1" applyAlignment="1">
      <alignment vertical="center" wrapText="1"/>
    </xf>
    <xf numFmtId="0" fontId="16" fillId="0" borderId="0" xfId="0" applyFont="1" applyAlignment="1">
      <alignment horizontal="center" vertical="center" wrapText="1"/>
    </xf>
    <xf numFmtId="0" fontId="16" fillId="8" borderId="7" xfId="0" applyFont="1" applyFill="1" applyBorder="1" applyAlignment="1">
      <alignment horizontal="center" vertical="center" wrapText="1"/>
    </xf>
    <xf numFmtId="0" fontId="16" fillId="10" borderId="8"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7" fillId="0" borderId="0" xfId="0" applyFont="1" applyAlignment="1">
      <alignment horizontal="center" vertical="center" wrapText="1"/>
    </xf>
    <xf numFmtId="0" fontId="17" fillId="0" borderId="11" xfId="0" applyFont="1" applyBorder="1" applyAlignment="1">
      <alignment horizontal="center" vertical="center" wrapText="1"/>
    </xf>
    <xf numFmtId="0" fontId="17" fillId="0" borderId="7" xfId="0" applyFont="1" applyBorder="1" applyAlignment="1">
      <alignment horizontal="center" vertical="center" wrapText="1"/>
    </xf>
    <xf numFmtId="14" fontId="17" fillId="0" borderId="7" xfId="0" applyNumberFormat="1" applyFont="1" applyBorder="1" applyAlignment="1">
      <alignment horizontal="center" vertical="center" wrapText="1"/>
    </xf>
    <xf numFmtId="0" fontId="16" fillId="5" borderId="7" xfId="0" applyFont="1" applyFill="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16" fillId="10" borderId="7" xfId="0" applyFont="1" applyFill="1" applyBorder="1" applyAlignment="1">
      <alignment horizontal="center" vertical="center" wrapText="1"/>
    </xf>
    <xf numFmtId="0" fontId="16" fillId="9" borderId="8"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8" xfId="0" applyFont="1" applyBorder="1" applyAlignment="1">
      <alignment horizontal="center" vertical="center" wrapText="1"/>
    </xf>
    <xf numFmtId="0" fontId="16" fillId="8" borderId="11" xfId="0" applyFont="1" applyFill="1" applyBorder="1" applyAlignment="1">
      <alignment horizontal="center" vertical="center" wrapText="1"/>
    </xf>
    <xf numFmtId="0" fontId="16" fillId="9" borderId="11" xfId="0" applyFont="1" applyFill="1" applyBorder="1" applyAlignment="1">
      <alignment horizontal="center" vertical="center" wrapText="1"/>
    </xf>
    <xf numFmtId="9" fontId="16" fillId="0" borderId="0" xfId="2" applyFont="1" applyAlignment="1">
      <alignment horizontal="center" vertical="center" wrapText="1"/>
    </xf>
    <xf numFmtId="0" fontId="16" fillId="2" borderId="0" xfId="0" applyFont="1" applyFill="1" applyAlignment="1">
      <alignment horizontal="center" vertical="center" wrapText="1"/>
    </xf>
    <xf numFmtId="0" fontId="3" fillId="2" borderId="7" xfId="0" applyFont="1" applyFill="1" applyBorder="1" applyAlignment="1">
      <alignment horizontal="center" vertical="center" wrapText="1"/>
    </xf>
    <xf numFmtId="0" fontId="2" fillId="0" borderId="0" xfId="0" applyFont="1" applyAlignment="1">
      <alignment horizontal="center" vertical="center"/>
    </xf>
    <xf numFmtId="0" fontId="2" fillId="0" borderId="7" xfId="0" applyFont="1" applyBorder="1" applyAlignment="1">
      <alignment horizontal="center" vertical="center"/>
    </xf>
    <xf numFmtId="0" fontId="2"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2" fillId="0" borderId="12" xfId="0" applyFont="1" applyBorder="1" applyAlignment="1">
      <alignment horizontal="center" vertical="center"/>
    </xf>
    <xf numFmtId="0" fontId="2" fillId="2" borderId="12" xfId="0" applyFont="1" applyFill="1" applyBorder="1" applyAlignment="1">
      <alignment horizontal="center" vertical="center" wrapText="1"/>
    </xf>
    <xf numFmtId="0" fontId="2" fillId="2" borderId="7" xfId="0" applyFont="1" applyFill="1" applyBorder="1" applyAlignment="1">
      <alignment vertical="center"/>
    </xf>
    <xf numFmtId="0" fontId="3" fillId="6" borderId="12" xfId="0" applyFont="1" applyFill="1" applyBorder="1" applyAlignment="1">
      <alignment horizontal="center" vertical="center"/>
    </xf>
    <xf numFmtId="0" fontId="3" fillId="6" borderId="12"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11" borderId="7" xfId="0" applyFont="1" applyFill="1" applyBorder="1" applyAlignment="1">
      <alignment horizontal="center" vertical="center"/>
    </xf>
    <xf numFmtId="0" fontId="2" fillId="2" borderId="0" xfId="0" applyFont="1" applyFill="1" applyAlignment="1">
      <alignment horizontal="center" vertical="center"/>
    </xf>
    <xf numFmtId="0" fontId="3" fillId="11" borderId="12" xfId="0" applyFont="1" applyFill="1" applyBorder="1" applyAlignment="1">
      <alignment horizontal="center" vertical="center"/>
    </xf>
    <xf numFmtId="0" fontId="3" fillId="8" borderId="7" xfId="0" applyFont="1" applyFill="1" applyBorder="1" applyAlignment="1">
      <alignment horizontal="center" vertical="center"/>
    </xf>
    <xf numFmtId="0" fontId="2" fillId="2" borderId="7" xfId="0" applyFont="1" applyFill="1" applyBorder="1" applyAlignment="1">
      <alignment horizontal="center" vertical="center"/>
    </xf>
    <xf numFmtId="0" fontId="27" fillId="2" borderId="0" xfId="0" applyFont="1" applyFill="1" applyAlignment="1">
      <alignment horizontal="center" vertical="center" wrapText="1"/>
    </xf>
    <xf numFmtId="0" fontId="2" fillId="2" borderId="11" xfId="0" applyFont="1" applyFill="1" applyBorder="1" applyAlignment="1">
      <alignment horizontal="center" vertical="center"/>
    </xf>
    <xf numFmtId="0" fontId="2" fillId="0" borderId="7" xfId="0" applyFont="1" applyBorder="1" applyAlignment="1">
      <alignment horizontal="center" vertical="center" wrapText="1"/>
    </xf>
    <xf numFmtId="0" fontId="3" fillId="6" borderId="7" xfId="0" applyFont="1" applyFill="1" applyBorder="1" applyAlignment="1">
      <alignment horizontal="center" vertical="center"/>
    </xf>
    <xf numFmtId="0" fontId="3" fillId="11" borderId="7" xfId="0" applyFont="1" applyFill="1" applyBorder="1" applyAlignment="1">
      <alignment horizontal="center" vertical="center" wrapText="1"/>
    </xf>
    <xf numFmtId="0" fontId="2" fillId="0" borderId="12" xfId="0" applyFont="1" applyBorder="1" applyAlignment="1">
      <alignment horizontal="center" vertical="center" wrapText="1"/>
    </xf>
    <xf numFmtId="0" fontId="2" fillId="2" borderId="12"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2" fillId="7" borderId="7" xfId="0"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6" fillId="0" borderId="14" xfId="0" applyFont="1" applyBorder="1" applyAlignment="1">
      <alignment horizontal="center" vertical="center" wrapText="1"/>
    </xf>
    <xf numFmtId="0" fontId="16" fillId="0" borderId="16" xfId="0" applyFont="1" applyBorder="1" applyAlignment="1">
      <alignment horizontal="center" vertical="center" wrapText="1"/>
    </xf>
    <xf numFmtId="0" fontId="16" fillId="8" borderId="8"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20" fillId="0" borderId="0" xfId="0" applyFont="1" applyAlignment="1">
      <alignment horizontal="center" vertical="center"/>
    </xf>
    <xf numFmtId="0" fontId="20" fillId="2" borderId="7" xfId="0" applyFont="1" applyFill="1" applyBorder="1" applyAlignment="1">
      <alignment horizontal="center" vertical="center" wrapText="1"/>
    </xf>
    <xf numFmtId="0" fontId="20" fillId="0" borderId="7" xfId="0" applyFont="1" applyBorder="1" applyAlignment="1">
      <alignment horizontal="center" vertical="center" wrapText="1"/>
    </xf>
    <xf numFmtId="9" fontId="20" fillId="0" borderId="7" xfId="0" applyNumberFormat="1" applyFont="1" applyBorder="1" applyAlignment="1">
      <alignment horizontal="center" vertical="center" wrapText="1"/>
    </xf>
    <xf numFmtId="0" fontId="17" fillId="0" borderId="12" xfId="0" applyFont="1" applyBorder="1" applyAlignment="1">
      <alignment horizontal="center" vertical="center" wrapText="1"/>
    </xf>
    <xf numFmtId="0" fontId="2" fillId="13" borderId="6" xfId="0" applyFont="1" applyFill="1" applyBorder="1" applyAlignment="1">
      <alignment horizontal="center" vertical="center"/>
    </xf>
    <xf numFmtId="0" fontId="2" fillId="0" borderId="6" xfId="0" applyFont="1" applyBorder="1" applyAlignment="1">
      <alignment horizontal="center" vertical="center"/>
    </xf>
    <xf numFmtId="0" fontId="2" fillId="2" borderId="12" xfId="0" applyFont="1" applyFill="1" applyBorder="1" applyAlignment="1">
      <alignment vertical="center"/>
    </xf>
    <xf numFmtId="0" fontId="2" fillId="0" borderId="11" xfId="0" applyFont="1" applyBorder="1" applyAlignment="1">
      <alignment horizontal="center" vertical="center"/>
    </xf>
    <xf numFmtId="0" fontId="3" fillId="8" borderId="6" xfId="0" applyFont="1" applyFill="1" applyBorder="1" applyAlignment="1">
      <alignment horizontal="center" vertical="center"/>
    </xf>
    <xf numFmtId="0" fontId="3" fillId="9" borderId="6" xfId="0" applyFont="1" applyFill="1" applyBorder="1" applyAlignment="1">
      <alignment horizontal="center" vertical="center"/>
    </xf>
    <xf numFmtId="0" fontId="3" fillId="12" borderId="6" xfId="0" applyFont="1" applyFill="1" applyBorder="1" applyAlignment="1">
      <alignment horizontal="center" vertical="center"/>
    </xf>
    <xf numFmtId="0" fontId="20" fillId="0" borderId="15" xfId="0" applyFont="1" applyBorder="1" applyAlignment="1">
      <alignment horizontal="center" vertical="center" wrapText="1"/>
    </xf>
    <xf numFmtId="9" fontId="20" fillId="0" borderId="15" xfId="0" applyNumberFormat="1" applyFont="1" applyBorder="1" applyAlignment="1">
      <alignment horizontal="center" vertical="center" wrapText="1"/>
    </xf>
    <xf numFmtId="2" fontId="20" fillId="0" borderId="7" xfId="0" applyNumberFormat="1" applyFont="1" applyBorder="1" applyAlignment="1">
      <alignment horizontal="center" vertical="center" wrapText="1"/>
    </xf>
    <xf numFmtId="170" fontId="20" fillId="0" borderId="7" xfId="0" applyNumberFormat="1" applyFont="1" applyBorder="1" applyAlignment="1">
      <alignment horizontal="center" vertical="center" wrapText="1"/>
    </xf>
    <xf numFmtId="170" fontId="20" fillId="0" borderId="7" xfId="0" applyNumberFormat="1" applyFont="1" applyBorder="1" applyAlignment="1">
      <alignment horizontal="center" vertical="center"/>
    </xf>
    <xf numFmtId="0" fontId="20" fillId="8" borderId="7" xfId="0" applyFont="1" applyFill="1" applyBorder="1" applyAlignment="1">
      <alignment horizontal="center" vertical="center"/>
    </xf>
    <xf numFmtId="0" fontId="16" fillId="10" borderId="10" xfId="0" applyFont="1" applyFill="1" applyBorder="1" applyAlignment="1">
      <alignment horizontal="center" vertical="center" wrapText="1"/>
    </xf>
    <xf numFmtId="0" fontId="16" fillId="0" borderId="15" xfId="0" applyFont="1" applyBorder="1" applyAlignment="1">
      <alignment horizontal="center" vertical="center" wrapText="1"/>
    </xf>
    <xf numFmtId="0" fontId="17" fillId="3" borderId="7" xfId="0" applyFont="1" applyFill="1" applyBorder="1" applyAlignment="1">
      <alignment horizontal="center" vertical="center" wrapText="1"/>
    </xf>
    <xf numFmtId="0" fontId="16" fillId="2" borderId="8" xfId="0" applyFont="1" applyFill="1" applyBorder="1" applyAlignment="1">
      <alignment horizontal="center" vertical="center" wrapText="1"/>
    </xf>
    <xf numFmtId="170" fontId="16" fillId="0" borderId="7" xfId="0" applyNumberFormat="1" applyFont="1" applyBorder="1" applyAlignment="1">
      <alignment horizontal="center" vertical="center" wrapText="1"/>
    </xf>
    <xf numFmtId="170" fontId="16" fillId="2" borderId="7" xfId="0" applyNumberFormat="1" applyFont="1" applyFill="1" applyBorder="1" applyAlignment="1">
      <alignment horizontal="center" vertical="center" wrapText="1"/>
    </xf>
    <xf numFmtId="0" fontId="16" fillId="2" borderId="12" xfId="0" applyFont="1" applyFill="1" applyBorder="1" applyAlignment="1">
      <alignment horizontal="center" vertical="center" wrapText="1"/>
    </xf>
    <xf numFmtId="170" fontId="16" fillId="3" borderId="7" xfId="0" applyNumberFormat="1" applyFont="1" applyFill="1" applyBorder="1" applyAlignment="1">
      <alignment horizontal="center" vertical="center" wrapText="1"/>
    </xf>
    <xf numFmtId="170" fontId="20" fillId="6" borderId="0" xfId="0" applyNumberFormat="1" applyFont="1" applyFill="1" applyAlignment="1">
      <alignment horizontal="center" vertical="center"/>
    </xf>
    <xf numFmtId="0" fontId="20" fillId="0" borderId="7" xfId="0" applyFont="1" applyBorder="1" applyAlignment="1">
      <alignment horizontal="center" vertical="center"/>
    </xf>
    <xf numFmtId="0" fontId="16" fillId="0" borderId="7" xfId="0" applyFont="1" applyBorder="1" applyAlignment="1">
      <alignment horizontal="left" vertical="center" wrapText="1"/>
    </xf>
    <xf numFmtId="0" fontId="2" fillId="0" borderId="7" xfId="0" applyFont="1" applyBorder="1" applyAlignment="1">
      <alignment horizontal="left" vertical="center"/>
    </xf>
    <xf numFmtId="0" fontId="17" fillId="7" borderId="11" xfId="0" applyFont="1" applyFill="1" applyBorder="1" applyAlignment="1">
      <alignment horizontal="center" vertical="center" wrapText="1"/>
    </xf>
    <xf numFmtId="0" fontId="17" fillId="7" borderId="7"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6" fillId="0" borderId="13" xfId="0" applyFont="1" applyBorder="1" applyAlignment="1">
      <alignment horizontal="center" vertical="center" wrapText="1"/>
    </xf>
    <xf numFmtId="0" fontId="16" fillId="0" borderId="6" xfId="0" applyFont="1" applyBorder="1" applyAlignment="1">
      <alignment horizontal="center" vertical="center" wrapText="1"/>
    </xf>
    <xf numFmtId="0" fontId="16" fillId="2" borderId="6" xfId="0" applyFont="1" applyFill="1" applyBorder="1" applyAlignment="1">
      <alignment horizontal="center" vertical="center" wrapText="1"/>
    </xf>
    <xf numFmtId="14" fontId="2" fillId="2" borderId="0" xfId="0" applyNumberFormat="1" applyFont="1" applyFill="1" applyAlignment="1">
      <alignment vertical="center"/>
    </xf>
    <xf numFmtId="0" fontId="2" fillId="0" borderId="6" xfId="0" applyFont="1" applyBorder="1" applyAlignment="1">
      <alignment horizontal="left" vertical="center"/>
    </xf>
    <xf numFmtId="0" fontId="2" fillId="0" borderId="0" xfId="0" applyFont="1" applyAlignment="1">
      <alignment horizontal="left" vertical="center"/>
    </xf>
    <xf numFmtId="0" fontId="2" fillId="2" borderId="8" xfId="0" applyFont="1" applyFill="1" applyBorder="1" applyAlignment="1">
      <alignment horizontal="center" vertical="center" wrapText="1"/>
    </xf>
    <xf numFmtId="0" fontId="3" fillId="8" borderId="13" xfId="0" applyFont="1" applyFill="1" applyBorder="1" applyAlignment="1">
      <alignment horizontal="center" vertical="center"/>
    </xf>
    <xf numFmtId="0" fontId="2" fillId="2" borderId="18" xfId="0" applyFont="1" applyFill="1" applyBorder="1" applyAlignment="1">
      <alignment horizontal="center" vertical="center" wrapText="1"/>
    </xf>
    <xf numFmtId="0" fontId="24" fillId="15" borderId="7" xfId="0" applyFont="1" applyFill="1" applyBorder="1" applyAlignment="1">
      <alignment horizontal="left" vertical="top"/>
    </xf>
    <xf numFmtId="0" fontId="24" fillId="15" borderId="7" xfId="0" applyFont="1" applyFill="1" applyBorder="1" applyAlignment="1">
      <alignment horizontal="left" vertical="top" wrapText="1"/>
    </xf>
    <xf numFmtId="0" fontId="20" fillId="18" borderId="21" xfId="0" applyFont="1" applyFill="1" applyBorder="1" applyAlignment="1">
      <alignment vertical="center" wrapText="1"/>
    </xf>
    <xf numFmtId="0" fontId="20" fillId="2" borderId="22" xfId="0" applyFont="1" applyFill="1" applyBorder="1" applyAlignment="1" applyProtection="1">
      <alignment horizontal="left" vertical="center" wrapText="1"/>
      <protection locked="0"/>
    </xf>
    <xf numFmtId="0" fontId="20" fillId="2" borderId="23" xfId="0" applyFont="1" applyFill="1" applyBorder="1" applyAlignment="1" applyProtection="1">
      <alignment horizontal="left" vertical="center" wrapText="1"/>
      <protection locked="0"/>
    </xf>
    <xf numFmtId="0" fontId="20" fillId="18" borderId="21" xfId="0" applyFont="1" applyFill="1" applyBorder="1" applyAlignment="1">
      <alignment horizontal="left" vertical="center"/>
    </xf>
    <xf numFmtId="0" fontId="20" fillId="18" borderId="21" xfId="0" applyFont="1" applyFill="1" applyBorder="1" applyAlignment="1">
      <alignment vertical="center"/>
    </xf>
    <xf numFmtId="0" fontId="20" fillId="18" borderId="21" xfId="0" applyFont="1" applyFill="1" applyBorder="1" applyAlignment="1">
      <alignment horizontal="left" vertical="center" wrapText="1"/>
    </xf>
    <xf numFmtId="0" fontId="20" fillId="18" borderId="22" xfId="0" applyFont="1" applyFill="1" applyBorder="1" applyAlignment="1">
      <alignment horizontal="left" vertical="center"/>
    </xf>
    <xf numFmtId="0" fontId="20" fillId="2" borderId="23" xfId="0" applyFont="1" applyFill="1" applyBorder="1" applyAlignment="1" applyProtection="1">
      <alignment vertical="center"/>
      <protection locked="0"/>
    </xf>
    <xf numFmtId="0" fontId="16" fillId="2" borderId="23" xfId="0" applyFont="1" applyFill="1" applyBorder="1" applyAlignment="1" applyProtection="1">
      <alignment vertical="center"/>
      <protection locked="0"/>
    </xf>
    <xf numFmtId="0" fontId="20" fillId="18" borderId="22" xfId="0" applyFont="1" applyFill="1" applyBorder="1" applyAlignment="1">
      <alignment vertical="center" wrapText="1"/>
    </xf>
    <xf numFmtId="0" fontId="20" fillId="2" borderId="22" xfId="0" applyFont="1" applyFill="1" applyBorder="1" applyAlignment="1" applyProtection="1">
      <alignment vertical="center" wrapText="1"/>
      <protection locked="0"/>
    </xf>
    <xf numFmtId="0" fontId="20" fillId="0" borderId="23" xfId="0" applyFont="1" applyBorder="1" applyAlignment="1" applyProtection="1">
      <alignment vertical="center" wrapText="1"/>
      <protection locked="0"/>
    </xf>
    <xf numFmtId="0" fontId="20" fillId="2" borderId="0" xfId="0" applyFont="1" applyFill="1" applyAlignment="1">
      <alignment horizontal="left" vertical="center"/>
    </xf>
    <xf numFmtId="0" fontId="20" fillId="18" borderId="27" xfId="0" applyFont="1" applyFill="1" applyBorder="1" applyAlignment="1">
      <alignment horizontal="left" vertical="center"/>
    </xf>
    <xf numFmtId="0" fontId="20" fillId="18" borderId="29" xfId="0" applyFont="1" applyFill="1" applyBorder="1" applyAlignment="1">
      <alignment horizontal="left" vertical="center"/>
    </xf>
    <xf numFmtId="0" fontId="20" fillId="18" borderId="30" xfId="0" applyFont="1" applyFill="1" applyBorder="1" applyAlignment="1">
      <alignment vertical="center"/>
    </xf>
    <xf numFmtId="0" fontId="20" fillId="18" borderId="24" xfId="0" applyFont="1" applyFill="1" applyBorder="1" applyAlignment="1">
      <alignment horizontal="left" vertical="center" wrapText="1"/>
    </xf>
    <xf numFmtId="0" fontId="20" fillId="2" borderId="31" xfId="0" applyFont="1" applyFill="1" applyBorder="1" applyAlignment="1" applyProtection="1">
      <alignment horizontal="left" vertical="center" wrapText="1"/>
      <protection locked="0"/>
    </xf>
    <xf numFmtId="0" fontId="2" fillId="2" borderId="32" xfId="0" applyFont="1" applyFill="1" applyBorder="1" applyAlignment="1">
      <alignment vertical="center"/>
    </xf>
    <xf numFmtId="0" fontId="2" fillId="2" borderId="33" xfId="0" applyFont="1" applyFill="1" applyBorder="1" applyAlignment="1">
      <alignment vertical="center"/>
    </xf>
    <xf numFmtId="0" fontId="2" fillId="2" borderId="35" xfId="0" applyFont="1" applyFill="1" applyBorder="1" applyAlignment="1">
      <alignment vertical="center"/>
    </xf>
    <xf numFmtId="0" fontId="22" fillId="2" borderId="0" xfId="0" applyFont="1" applyFill="1" applyAlignment="1">
      <alignment vertical="center"/>
    </xf>
    <xf numFmtId="0" fontId="2" fillId="2" borderId="36" xfId="0" applyFont="1" applyFill="1" applyBorder="1" applyAlignment="1">
      <alignment vertical="center"/>
    </xf>
    <xf numFmtId="0" fontId="20" fillId="2" borderId="0" xfId="0" applyFont="1" applyFill="1" applyAlignment="1">
      <alignment horizontal="left" vertical="center" wrapText="1"/>
    </xf>
    <xf numFmtId="3" fontId="20" fillId="2" borderId="0" xfId="0" applyNumberFormat="1" applyFont="1" applyFill="1" applyAlignment="1">
      <alignment horizontal="center" vertical="center" wrapText="1"/>
    </xf>
    <xf numFmtId="0" fontId="20" fillId="2" borderId="0" xfId="0" applyFont="1" applyFill="1" applyAlignment="1" applyProtection="1">
      <alignment horizontal="left" vertical="center" wrapText="1"/>
      <protection locked="0"/>
    </xf>
    <xf numFmtId="0" fontId="20" fillId="2" borderId="0" xfId="0" applyFont="1" applyFill="1" applyAlignment="1">
      <alignment horizontal="center" vertical="center" wrapText="1"/>
    </xf>
    <xf numFmtId="0" fontId="23" fillId="2" borderId="0" xfId="0" applyFont="1" applyFill="1" applyAlignment="1">
      <alignment vertical="center"/>
    </xf>
    <xf numFmtId="0" fontId="20" fillId="2" borderId="0" xfId="0" applyFont="1" applyFill="1" applyAlignment="1">
      <alignment vertical="center" wrapText="1"/>
    </xf>
    <xf numFmtId="0" fontId="20" fillId="2" borderId="0" xfId="0" applyFont="1" applyFill="1" applyAlignment="1" applyProtection="1">
      <alignment vertical="center" wrapText="1"/>
      <protection locked="0"/>
    </xf>
    <xf numFmtId="0" fontId="2" fillId="2" borderId="37" xfId="0" applyFont="1" applyFill="1" applyBorder="1" applyAlignment="1">
      <alignment vertical="center"/>
    </xf>
    <xf numFmtId="0" fontId="20" fillId="2" borderId="38" xfId="0" applyFont="1" applyFill="1" applyBorder="1" applyAlignment="1">
      <alignment vertical="center"/>
    </xf>
    <xf numFmtId="0" fontId="2" fillId="2" borderId="39" xfId="0" applyFont="1" applyFill="1" applyBorder="1" applyAlignment="1">
      <alignment vertical="center"/>
    </xf>
    <xf numFmtId="0" fontId="20" fillId="2" borderId="7" xfId="0" applyFont="1" applyFill="1" applyBorder="1" applyAlignment="1" applyProtection="1">
      <alignment horizontal="center" vertical="center"/>
      <protection locked="0"/>
    </xf>
    <xf numFmtId="164" fontId="20" fillId="2" borderId="23" xfId="0" applyNumberFormat="1" applyFont="1" applyFill="1" applyBorder="1" applyAlignment="1" applyProtection="1">
      <alignment horizontal="center" vertical="center"/>
      <protection locked="0"/>
    </xf>
    <xf numFmtId="0" fontId="22" fillId="2" borderId="33" xfId="0" applyFont="1" applyFill="1" applyBorder="1" applyAlignment="1">
      <alignment vertical="center"/>
    </xf>
    <xf numFmtId="0" fontId="2" fillId="2" borderId="34" xfId="0" applyFont="1" applyFill="1" applyBorder="1" applyAlignment="1">
      <alignment vertical="center"/>
    </xf>
    <xf numFmtId="164" fontId="20" fillId="2" borderId="7" xfId="0" applyNumberFormat="1" applyFont="1" applyFill="1" applyBorder="1" applyAlignment="1" applyProtection="1">
      <alignment horizontal="center" vertical="center"/>
      <protection locked="0"/>
    </xf>
    <xf numFmtId="0" fontId="20" fillId="2" borderId="7" xfId="0" applyFont="1" applyFill="1" applyBorder="1" applyAlignment="1">
      <alignment vertical="center"/>
    </xf>
    <xf numFmtId="0" fontId="20" fillId="18" borderId="27" xfId="0" applyFont="1" applyFill="1" applyBorder="1" applyAlignment="1">
      <alignment horizontal="left" vertical="center" wrapText="1"/>
    </xf>
    <xf numFmtId="164" fontId="20" fillId="2" borderId="30" xfId="0" applyNumberFormat="1" applyFont="1" applyFill="1" applyBorder="1" applyAlignment="1" applyProtection="1">
      <alignment horizontal="center" vertical="center"/>
      <protection locked="0"/>
    </xf>
    <xf numFmtId="0" fontId="20" fillId="2" borderId="30" xfId="0" applyFont="1" applyFill="1" applyBorder="1" applyAlignment="1">
      <alignment vertical="center"/>
    </xf>
    <xf numFmtId="0" fontId="20" fillId="2" borderId="33" xfId="0" applyFont="1" applyFill="1" applyBorder="1" applyAlignment="1">
      <alignment vertical="center"/>
    </xf>
    <xf numFmtId="0" fontId="20" fillId="18" borderId="24" xfId="0" applyFont="1" applyFill="1" applyBorder="1" applyAlignment="1">
      <alignment vertical="center" wrapText="1"/>
    </xf>
    <xf numFmtId="0" fontId="20" fillId="2" borderId="0" xfId="0" applyFont="1" applyFill="1" applyAlignment="1">
      <alignment horizontal="center" vertical="center"/>
    </xf>
    <xf numFmtId="0" fontId="17" fillId="16" borderId="7" xfId="0" applyFont="1" applyFill="1" applyBorder="1" applyAlignment="1">
      <alignment horizontal="center" vertical="center"/>
    </xf>
    <xf numFmtId="0" fontId="20" fillId="2" borderId="28" xfId="0" applyFont="1" applyFill="1" applyBorder="1" applyAlignment="1" applyProtection="1">
      <alignment horizontal="left" vertical="center" wrapText="1"/>
      <protection locked="0"/>
    </xf>
    <xf numFmtId="0" fontId="20" fillId="2" borderId="46" xfId="0" applyFont="1" applyFill="1" applyBorder="1" applyAlignment="1" applyProtection="1">
      <alignment horizontal="left" vertical="center" wrapText="1"/>
      <protection locked="0"/>
    </xf>
    <xf numFmtId="0" fontId="2" fillId="2" borderId="35" xfId="0" applyFont="1" applyFill="1" applyBorder="1" applyAlignment="1">
      <alignment horizontal="left" vertical="center"/>
    </xf>
    <xf numFmtId="0" fontId="2" fillId="2" borderId="38" xfId="0" applyFont="1" applyFill="1" applyBorder="1" applyAlignment="1">
      <alignment vertical="center"/>
    </xf>
    <xf numFmtId="0" fontId="2" fillId="2" borderId="32" xfId="0" applyFont="1" applyFill="1" applyBorder="1" applyAlignment="1">
      <alignment horizontal="left" vertical="center"/>
    </xf>
    <xf numFmtId="0" fontId="20" fillId="2" borderId="26" xfId="0" applyFont="1" applyFill="1" applyBorder="1" applyAlignment="1" applyProtection="1">
      <alignment horizontal="left" vertical="center" wrapText="1"/>
      <protection locked="0"/>
    </xf>
    <xf numFmtId="0" fontId="4" fillId="2" borderId="35" xfId="0" applyFont="1" applyFill="1" applyBorder="1" applyAlignment="1">
      <alignment vertical="center"/>
    </xf>
    <xf numFmtId="0" fontId="4" fillId="2" borderId="36" xfId="0" applyFont="1" applyFill="1" applyBorder="1" applyAlignment="1">
      <alignment vertical="center"/>
    </xf>
    <xf numFmtId="0" fontId="2" fillId="2" borderId="38" xfId="0" applyFont="1" applyFill="1" applyBorder="1" applyAlignment="1">
      <alignment horizontal="left" vertical="center"/>
    </xf>
    <xf numFmtId="0" fontId="2" fillId="2" borderId="35"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6" xfId="0" applyFont="1" applyFill="1" applyBorder="1" applyAlignment="1">
      <alignment horizontal="center" vertical="center" wrapText="1"/>
    </xf>
    <xf numFmtId="0" fontId="22" fillId="18" borderId="7" xfId="0" applyFont="1" applyFill="1" applyBorder="1" applyAlignment="1">
      <alignment horizontal="center" vertical="center" wrapText="1"/>
    </xf>
    <xf numFmtId="0" fontId="2" fillId="18" borderId="7" xfId="0" applyFont="1" applyFill="1" applyBorder="1" applyAlignment="1">
      <alignment vertical="center"/>
    </xf>
    <xf numFmtId="164" fontId="20" fillId="18" borderId="7" xfId="0" applyNumberFormat="1" applyFont="1" applyFill="1" applyBorder="1" applyAlignment="1">
      <alignment vertical="center"/>
    </xf>
    <xf numFmtId="44" fontId="20" fillId="18" borderId="7" xfId="4" applyFont="1" applyFill="1" applyBorder="1" applyAlignment="1">
      <alignment vertical="center"/>
    </xf>
    <xf numFmtId="0" fontId="14" fillId="18" borderId="7" xfId="0" applyFont="1" applyFill="1" applyBorder="1" applyAlignment="1">
      <alignment vertical="center"/>
    </xf>
    <xf numFmtId="0" fontId="21" fillId="2" borderId="0" xfId="0" applyFont="1" applyFill="1" applyAlignment="1">
      <alignment vertical="center"/>
    </xf>
    <xf numFmtId="164" fontId="20" fillId="18" borderId="28" xfId="0" applyNumberFormat="1" applyFont="1" applyFill="1" applyBorder="1" applyAlignment="1">
      <alignment vertical="center"/>
    </xf>
    <xf numFmtId="0" fontId="5" fillId="18" borderId="30" xfId="0" applyFont="1" applyFill="1" applyBorder="1" applyAlignment="1">
      <alignment vertical="center"/>
    </xf>
    <xf numFmtId="164" fontId="20" fillId="18" borderId="30" xfId="0" applyNumberFormat="1" applyFont="1" applyFill="1" applyBorder="1" applyAlignment="1">
      <alignment vertical="center"/>
    </xf>
    <xf numFmtId="0" fontId="14" fillId="18" borderId="30" xfId="0" applyFont="1" applyFill="1" applyBorder="1" applyAlignment="1">
      <alignment vertical="center"/>
    </xf>
    <xf numFmtId="164" fontId="20" fillId="18" borderId="31" xfId="0" applyNumberFormat="1" applyFont="1" applyFill="1" applyBorder="1" applyAlignment="1">
      <alignment vertical="center"/>
    </xf>
    <xf numFmtId="0" fontId="20" fillId="18" borderId="23" xfId="2" applyNumberFormat="1" applyFont="1" applyFill="1" applyBorder="1" applyAlignment="1">
      <alignment vertical="center"/>
    </xf>
    <xf numFmtId="10" fontId="20" fillId="18" borderId="23" xfId="0" applyNumberFormat="1" applyFont="1" applyFill="1" applyBorder="1" applyAlignment="1">
      <alignment vertical="center"/>
    </xf>
    <xf numFmtId="0" fontId="5" fillId="2" borderId="32" xfId="0" applyFont="1" applyFill="1" applyBorder="1" applyAlignment="1">
      <alignment vertical="center"/>
    </xf>
    <xf numFmtId="0" fontId="2" fillId="2" borderId="33" xfId="0" applyFont="1" applyFill="1" applyBorder="1" applyAlignment="1">
      <alignment vertical="center" wrapText="1"/>
    </xf>
    <xf numFmtId="0" fontId="5" fillId="2" borderId="34" xfId="0" applyFont="1" applyFill="1" applyBorder="1" applyAlignment="1">
      <alignment vertical="center"/>
    </xf>
    <xf numFmtId="0" fontId="5" fillId="2" borderId="35" xfId="0" applyFont="1" applyFill="1" applyBorder="1" applyAlignment="1">
      <alignment vertical="center"/>
    </xf>
    <xf numFmtId="0" fontId="5" fillId="2" borderId="36" xfId="0" applyFont="1" applyFill="1" applyBorder="1" applyAlignment="1">
      <alignment vertical="center"/>
    </xf>
    <xf numFmtId="0" fontId="5" fillId="2" borderId="35" xfId="0" applyFont="1" applyFill="1" applyBorder="1" applyAlignment="1">
      <alignment vertical="center" wrapText="1"/>
    </xf>
    <xf numFmtId="0" fontId="5" fillId="2" borderId="36" xfId="0" applyFont="1" applyFill="1" applyBorder="1" applyAlignment="1">
      <alignment vertical="center" wrapText="1"/>
    </xf>
    <xf numFmtId="0" fontId="20" fillId="2" borderId="0" xfId="0" applyFont="1" applyFill="1" applyAlignment="1" applyProtection="1">
      <alignment horizontal="center" vertical="center" wrapText="1"/>
      <protection locked="0"/>
    </xf>
    <xf numFmtId="0" fontId="5" fillId="2" borderId="37" xfId="0" applyFont="1" applyFill="1" applyBorder="1" applyAlignment="1">
      <alignment vertical="center"/>
    </xf>
    <xf numFmtId="164" fontId="20" fillId="2" borderId="38" xfId="0" applyNumberFormat="1" applyFont="1" applyFill="1" applyBorder="1" applyAlignment="1">
      <alignment horizontal="right" vertical="center"/>
    </xf>
    <xf numFmtId="9" fontId="20" fillId="2" borderId="38" xfId="2" applyFont="1" applyFill="1" applyBorder="1" applyAlignment="1" applyProtection="1">
      <alignment horizontal="center" vertical="center"/>
    </xf>
    <xf numFmtId="0" fontId="20" fillId="2" borderId="38" xfId="0" applyFont="1" applyFill="1" applyBorder="1" applyAlignment="1">
      <alignment horizontal="center" vertical="center"/>
    </xf>
    <xf numFmtId="0" fontId="21" fillId="2" borderId="38" xfId="0" applyFont="1" applyFill="1" applyBorder="1" applyAlignment="1">
      <alignment vertical="center"/>
    </xf>
    <xf numFmtId="0" fontId="23" fillId="2" borderId="38" xfId="0" applyFont="1" applyFill="1" applyBorder="1" applyAlignment="1">
      <alignment vertical="center"/>
    </xf>
    <xf numFmtId="0" fontId="5" fillId="2" borderId="39" xfId="0" applyFont="1" applyFill="1" applyBorder="1" applyAlignment="1">
      <alignment vertical="center"/>
    </xf>
    <xf numFmtId="164" fontId="20" fillId="2" borderId="26" xfId="0" applyNumberFormat="1" applyFont="1" applyFill="1" applyBorder="1" applyAlignment="1" applyProtection="1">
      <alignment horizontal="center" vertical="center"/>
      <protection locked="0"/>
    </xf>
    <xf numFmtId="164" fontId="20" fillId="2" borderId="31" xfId="0" applyNumberFormat="1" applyFont="1" applyFill="1" applyBorder="1" applyAlignment="1" applyProtection="1">
      <alignment horizontal="center" vertical="center"/>
      <protection locked="0"/>
    </xf>
    <xf numFmtId="164" fontId="20" fillId="2" borderId="28" xfId="0" applyNumberFormat="1" applyFont="1" applyFill="1" applyBorder="1" applyAlignment="1" applyProtection="1">
      <alignment horizontal="center" vertical="center"/>
      <protection locked="0"/>
    </xf>
    <xf numFmtId="0" fontId="20" fillId="18" borderId="26" xfId="0" applyFont="1" applyFill="1" applyBorder="1" applyAlignment="1">
      <alignment horizontal="center" vertical="center" wrapText="1"/>
    </xf>
    <xf numFmtId="9" fontId="20" fillId="2" borderId="28" xfId="2" applyFont="1" applyFill="1" applyBorder="1" applyAlignment="1" applyProtection="1">
      <alignment vertical="center" wrapText="1"/>
    </xf>
    <xf numFmtId="0" fontId="20" fillId="2" borderId="22" xfId="0" applyFont="1" applyFill="1" applyBorder="1" applyAlignment="1" applyProtection="1">
      <alignment vertical="center"/>
      <protection locked="0"/>
    </xf>
    <xf numFmtId="0" fontId="22" fillId="18" borderId="30" xfId="0" applyFont="1" applyFill="1" applyBorder="1" applyAlignment="1">
      <alignment horizontal="center" vertical="center"/>
    </xf>
    <xf numFmtId="0" fontId="22" fillId="18" borderId="30" xfId="0" applyFont="1" applyFill="1" applyBorder="1" applyAlignment="1">
      <alignment horizontal="center" vertical="center" wrapText="1"/>
    </xf>
    <xf numFmtId="0" fontId="22" fillId="18" borderId="31" xfId="0" applyFont="1" applyFill="1" applyBorder="1" applyAlignment="1">
      <alignment horizontal="center" vertical="center" wrapText="1"/>
    </xf>
    <xf numFmtId="0" fontId="21" fillId="2" borderId="33" xfId="0" applyFont="1" applyFill="1" applyBorder="1" applyAlignment="1">
      <alignment vertical="center"/>
    </xf>
    <xf numFmtId="0" fontId="23" fillId="2" borderId="33" xfId="0" applyFont="1" applyFill="1" applyBorder="1" applyAlignment="1">
      <alignment vertical="center"/>
    </xf>
    <xf numFmtId="0" fontId="20" fillId="2" borderId="35" xfId="0" applyFont="1" applyFill="1" applyBorder="1" applyAlignment="1">
      <alignment vertical="center"/>
    </xf>
    <xf numFmtId="0" fontId="5" fillId="2" borderId="38" xfId="0" applyFont="1" applyFill="1" applyBorder="1" applyAlignment="1">
      <alignment vertical="center"/>
    </xf>
    <xf numFmtId="0" fontId="21" fillId="2" borderId="0" xfId="0" applyFont="1" applyFill="1" applyAlignment="1">
      <alignment horizontal="center" vertical="center"/>
    </xf>
    <xf numFmtId="0" fontId="21" fillId="18" borderId="0" xfId="0" applyFont="1" applyFill="1" applyAlignment="1">
      <alignment vertical="center"/>
    </xf>
    <xf numFmtId="0" fontId="20" fillId="2" borderId="25" xfId="0" applyFont="1" applyFill="1" applyBorder="1" applyAlignment="1" applyProtection="1">
      <alignment horizontal="center" vertical="center"/>
      <protection locked="0"/>
    </xf>
    <xf numFmtId="0" fontId="20" fillId="18" borderId="30" xfId="0" applyFont="1" applyFill="1" applyBorder="1" applyAlignment="1">
      <alignment horizontal="center" vertical="center"/>
    </xf>
    <xf numFmtId="0" fontId="20" fillId="18" borderId="31" xfId="0" applyFont="1" applyFill="1" applyBorder="1" applyAlignment="1">
      <alignment horizontal="center" vertical="center"/>
    </xf>
    <xf numFmtId="2" fontId="20" fillId="19" borderId="26" xfId="0" applyNumberFormat="1" applyFont="1" applyFill="1" applyBorder="1" applyAlignment="1">
      <alignment vertical="center"/>
    </xf>
    <xf numFmtId="2" fontId="20" fillId="19" borderId="28" xfId="0" applyNumberFormat="1" applyFont="1" applyFill="1" applyBorder="1" applyAlignment="1">
      <alignment vertical="center"/>
    </xf>
    <xf numFmtId="2" fontId="20" fillId="18" borderId="31" xfId="0" applyNumberFormat="1" applyFont="1" applyFill="1" applyBorder="1" applyAlignment="1">
      <alignment vertical="center"/>
    </xf>
    <xf numFmtId="0" fontId="20" fillId="18" borderId="60" xfId="0" applyFont="1" applyFill="1" applyBorder="1" applyAlignment="1">
      <alignment horizontal="left" vertical="center" wrapText="1"/>
    </xf>
    <xf numFmtId="0" fontId="22" fillId="18" borderId="30" xfId="0" applyFont="1" applyFill="1" applyBorder="1" applyAlignment="1">
      <alignment vertical="center"/>
    </xf>
    <xf numFmtId="0" fontId="22" fillId="14" borderId="31" xfId="0" applyFont="1" applyFill="1" applyBorder="1" applyAlignment="1">
      <alignment vertical="center"/>
    </xf>
    <xf numFmtId="0" fontId="20" fillId="18" borderId="60" xfId="0" applyFont="1" applyFill="1" applyBorder="1" applyAlignment="1">
      <alignment vertical="center"/>
    </xf>
    <xf numFmtId="0" fontId="25" fillId="0" borderId="7" xfId="1" applyFont="1" applyBorder="1" applyAlignment="1">
      <alignment vertical="center"/>
    </xf>
    <xf numFmtId="0" fontId="25" fillId="0" borderId="30" xfId="1" applyFont="1" applyBorder="1" applyAlignment="1">
      <alignment vertical="center"/>
    </xf>
    <xf numFmtId="0" fontId="20" fillId="0" borderId="30" xfId="0" applyFont="1" applyBorder="1" applyAlignment="1">
      <alignment horizontal="center" vertical="center"/>
    </xf>
    <xf numFmtId="0" fontId="2" fillId="18" borderId="30" xfId="0" applyFont="1" applyFill="1" applyBorder="1" applyAlignment="1">
      <alignment vertical="center"/>
    </xf>
    <xf numFmtId="0" fontId="19" fillId="2" borderId="0" xfId="3" applyFont="1" applyFill="1" applyBorder="1" applyAlignment="1">
      <alignment vertical="center"/>
    </xf>
    <xf numFmtId="0" fontId="20" fillId="2" borderId="0" xfId="0" applyFont="1" applyFill="1" applyAlignment="1" applyProtection="1">
      <alignment horizontal="left" vertical="center"/>
      <protection locked="0"/>
    </xf>
    <xf numFmtId="15" fontId="20" fillId="2" borderId="0" xfId="0" applyNumberFormat="1" applyFont="1" applyFill="1" applyAlignment="1" applyProtection="1">
      <alignment horizontal="center" vertical="center"/>
      <protection locked="0"/>
    </xf>
    <xf numFmtId="0" fontId="20" fillId="2" borderId="0" xfId="0" applyFont="1" applyFill="1" applyAlignment="1" applyProtection="1">
      <alignment horizontal="center" vertical="center"/>
      <protection locked="0"/>
    </xf>
    <xf numFmtId="9" fontId="20" fillId="2" borderId="56" xfId="2" applyFont="1" applyFill="1" applyBorder="1" applyAlignment="1" applyProtection="1">
      <alignment vertical="center" wrapText="1"/>
    </xf>
    <xf numFmtId="0" fontId="8" fillId="18" borderId="0" xfId="0" applyFont="1" applyFill="1"/>
    <xf numFmtId="0" fontId="20" fillId="14" borderId="7" xfId="0" applyFont="1" applyFill="1" applyBorder="1" applyAlignment="1">
      <alignment horizontal="center" vertical="center" wrapText="1"/>
    </xf>
    <xf numFmtId="0" fontId="22" fillId="14" borderId="7" xfId="0" applyFont="1" applyFill="1" applyBorder="1" applyAlignment="1">
      <alignment horizontal="center" vertical="center" wrapText="1"/>
    </xf>
    <xf numFmtId="165" fontId="20" fillId="14" borderId="7" xfId="0" applyNumberFormat="1" applyFont="1" applyFill="1" applyBorder="1" applyAlignment="1">
      <alignment horizontal="center" vertical="center" wrapText="1"/>
    </xf>
    <xf numFmtId="165" fontId="20" fillId="14" borderId="25" xfId="0" applyNumberFormat="1" applyFont="1" applyFill="1" applyBorder="1" applyAlignment="1">
      <alignment horizontal="center" vertical="center"/>
    </xf>
    <xf numFmtId="165" fontId="20" fillId="14" borderId="30" xfId="0" applyNumberFormat="1" applyFont="1" applyFill="1" applyBorder="1" applyAlignment="1">
      <alignment horizontal="center" vertical="center"/>
    </xf>
    <xf numFmtId="165" fontId="20" fillId="14" borderId="25" xfId="0" applyNumberFormat="1" applyFont="1" applyFill="1" applyBorder="1" applyAlignment="1">
      <alignment horizontal="center" vertical="center" wrapText="1"/>
    </xf>
    <xf numFmtId="165" fontId="20" fillId="14" borderId="30" xfId="0" applyNumberFormat="1" applyFont="1" applyFill="1" applyBorder="1" applyAlignment="1">
      <alignment horizontal="center" vertical="center" wrapText="1"/>
    </xf>
    <xf numFmtId="165" fontId="20" fillId="14" borderId="61" xfId="0" applyNumberFormat="1" applyFont="1" applyFill="1" applyBorder="1" applyAlignment="1">
      <alignment horizontal="center" vertical="center" wrapText="1"/>
    </xf>
    <xf numFmtId="165" fontId="20" fillId="14" borderId="17" xfId="0" applyNumberFormat="1" applyFont="1" applyFill="1" applyBorder="1" applyAlignment="1">
      <alignment horizontal="center" vertical="center" wrapText="1"/>
    </xf>
    <xf numFmtId="165" fontId="20" fillId="14" borderId="64" xfId="0" applyNumberFormat="1" applyFont="1" applyFill="1" applyBorder="1" applyAlignment="1">
      <alignment horizontal="center" vertical="center" wrapText="1"/>
    </xf>
    <xf numFmtId="0" fontId="17" fillId="16" borderId="60" xfId="0" applyFont="1" applyFill="1" applyBorder="1" applyAlignment="1">
      <alignment vertical="center" wrapText="1"/>
    </xf>
    <xf numFmtId="0" fontId="17" fillId="16" borderId="24" xfId="0" applyFont="1" applyFill="1" applyBorder="1" applyAlignment="1">
      <alignment vertical="center" wrapText="1"/>
    </xf>
    <xf numFmtId="0" fontId="20" fillId="2" borderId="32" xfId="0" applyFont="1" applyFill="1" applyBorder="1" applyAlignment="1">
      <alignment vertical="center"/>
    </xf>
    <xf numFmtId="0" fontId="20" fillId="2" borderId="34" xfId="0" applyFont="1" applyFill="1" applyBorder="1" applyAlignment="1">
      <alignment vertical="center"/>
    </xf>
    <xf numFmtId="0" fontId="20" fillId="2" borderId="36" xfId="0" applyFont="1" applyFill="1" applyBorder="1" applyAlignment="1">
      <alignment vertical="center"/>
    </xf>
    <xf numFmtId="0" fontId="20" fillId="2" borderId="37" xfId="0" applyFont="1" applyFill="1" applyBorder="1" applyAlignment="1">
      <alignment vertical="center"/>
    </xf>
    <xf numFmtId="0" fontId="20" fillId="2" borderId="39" xfId="0" applyFont="1" applyFill="1" applyBorder="1" applyAlignment="1">
      <alignment vertical="center"/>
    </xf>
    <xf numFmtId="0" fontId="20" fillId="2" borderId="0" xfId="0" quotePrefix="1" applyFont="1" applyFill="1" applyAlignment="1">
      <alignment vertical="center"/>
    </xf>
    <xf numFmtId="0" fontId="23" fillId="2" borderId="36" xfId="0" applyFont="1" applyFill="1" applyBorder="1" applyAlignment="1">
      <alignment vertical="center"/>
    </xf>
    <xf numFmtId="0" fontId="20" fillId="2" borderId="0" xfId="0" applyFont="1" applyFill="1"/>
    <xf numFmtId="0" fontId="23" fillId="0" borderId="0" xfId="0" applyFont="1" applyAlignment="1">
      <alignment vertical="center"/>
    </xf>
    <xf numFmtId="0" fontId="23" fillId="2" borderId="39" xfId="0" applyFont="1" applyFill="1" applyBorder="1" applyAlignment="1">
      <alignment vertical="center"/>
    </xf>
    <xf numFmtId="0" fontId="20" fillId="14" borderId="30" xfId="0" applyFont="1" applyFill="1" applyBorder="1" applyAlignment="1">
      <alignment horizontal="center" vertical="center" wrapText="1"/>
    </xf>
    <xf numFmtId="0" fontId="17" fillId="16" borderId="21" xfId="0" applyFont="1" applyFill="1" applyBorder="1" applyAlignment="1">
      <alignment vertical="center" wrapText="1"/>
    </xf>
    <xf numFmtId="0" fontId="22" fillId="2" borderId="35" xfId="0" applyFont="1" applyFill="1" applyBorder="1" applyAlignment="1">
      <alignment vertical="center" wrapText="1"/>
    </xf>
    <xf numFmtId="0" fontId="22" fillId="2" borderId="36" xfId="0" applyFont="1" applyFill="1" applyBorder="1" applyAlignment="1">
      <alignment vertical="center" wrapText="1"/>
    </xf>
    <xf numFmtId="0" fontId="22" fillId="14" borderId="30" xfId="0" applyFont="1" applyFill="1" applyBorder="1" applyAlignment="1">
      <alignment horizontal="center" vertical="center" wrapText="1"/>
    </xf>
    <xf numFmtId="0" fontId="20" fillId="2" borderId="68" xfId="0" applyFont="1" applyFill="1" applyBorder="1" applyAlignment="1">
      <alignment vertical="center"/>
    </xf>
    <xf numFmtId="0" fontId="17" fillId="16" borderId="43" xfId="0" applyFont="1" applyFill="1" applyBorder="1" applyAlignment="1">
      <alignment vertical="center" wrapText="1"/>
    </xf>
    <xf numFmtId="0" fontId="20" fillId="2" borderId="38" xfId="0" applyFont="1" applyFill="1" applyBorder="1" applyAlignment="1">
      <alignment horizontal="left" vertical="center"/>
    </xf>
    <xf numFmtId="0" fontId="20" fillId="2" borderId="38" xfId="0" applyFont="1" applyFill="1" applyBorder="1" applyAlignment="1">
      <alignment horizontal="left" vertical="center" wrapText="1"/>
    </xf>
    <xf numFmtId="0" fontId="20" fillId="2" borderId="38" xfId="0" applyFont="1" applyFill="1" applyBorder="1"/>
    <xf numFmtId="0" fontId="17" fillId="16" borderId="69" xfId="0" applyFont="1" applyFill="1" applyBorder="1" applyAlignment="1">
      <alignment horizontal="left" vertical="center" wrapText="1"/>
    </xf>
    <xf numFmtId="0" fontId="20" fillId="2" borderId="32" xfId="0" applyFont="1" applyFill="1" applyBorder="1" applyAlignment="1">
      <alignment horizontal="left" vertical="center"/>
    </xf>
    <xf numFmtId="0" fontId="20" fillId="2" borderId="35" xfId="0" applyFont="1" applyFill="1" applyBorder="1" applyAlignment="1">
      <alignment horizontal="left" vertical="center"/>
    </xf>
    <xf numFmtId="0" fontId="20" fillId="2" borderId="37" xfId="0" applyFont="1" applyFill="1" applyBorder="1" applyAlignment="1">
      <alignment horizontal="left" vertical="center"/>
    </xf>
    <xf numFmtId="14" fontId="20" fillId="2" borderId="38" xfId="0" applyNumberFormat="1" applyFont="1" applyFill="1" applyBorder="1" applyAlignment="1">
      <alignment horizontal="left" vertical="center"/>
    </xf>
    <xf numFmtId="0" fontId="20" fillId="2" borderId="38" xfId="0" applyFont="1" applyFill="1" applyBorder="1" applyAlignment="1">
      <alignment vertical="center" wrapText="1"/>
    </xf>
    <xf numFmtId="0" fontId="31" fillId="2" borderId="0" xfId="0" applyFont="1" applyFill="1"/>
    <xf numFmtId="0" fontId="31" fillId="0" borderId="0" xfId="0" applyFont="1"/>
    <xf numFmtId="0" fontId="17" fillId="16" borderId="7" xfId="0" applyFont="1" applyFill="1" applyBorder="1" applyAlignment="1">
      <alignment horizontal="center" vertical="center" wrapText="1"/>
    </xf>
    <xf numFmtId="0" fontId="2" fillId="0" borderId="25" xfId="0" applyFont="1" applyBorder="1" applyAlignment="1" applyProtection="1">
      <alignment vertical="center" wrapText="1"/>
      <protection locked="0"/>
    </xf>
    <xf numFmtId="0" fontId="2" fillId="0" borderId="26" xfId="0" applyFont="1" applyBorder="1" applyAlignment="1" applyProtection="1">
      <alignment vertical="center" wrapText="1"/>
      <protection locked="0"/>
    </xf>
    <xf numFmtId="0" fontId="2" fillId="0" borderId="7" xfId="0" applyFont="1" applyBorder="1" applyAlignment="1" applyProtection="1">
      <alignment vertical="center" wrapText="1"/>
      <protection locked="0"/>
    </xf>
    <xf numFmtId="0" fontId="2" fillId="0" borderId="28" xfId="0" applyFont="1" applyBorder="1" applyAlignment="1" applyProtection="1">
      <alignment vertical="center" wrapText="1"/>
      <protection locked="0"/>
    </xf>
    <xf numFmtId="0" fontId="32" fillId="0" borderId="7" xfId="0" applyFont="1" applyBorder="1" applyAlignment="1" applyProtection="1">
      <alignment vertical="center" wrapText="1"/>
      <protection locked="0"/>
    </xf>
    <xf numFmtId="0" fontId="32" fillId="0" borderId="28" xfId="0" applyFont="1" applyBorder="1" applyAlignment="1" applyProtection="1">
      <alignment vertical="center" wrapText="1"/>
      <protection locked="0"/>
    </xf>
    <xf numFmtId="0" fontId="37" fillId="2" borderId="30" xfId="0" applyFont="1" applyFill="1" applyBorder="1" applyAlignment="1">
      <alignment vertical="center" wrapText="1"/>
    </xf>
    <xf numFmtId="0" fontId="37" fillId="2" borderId="31" xfId="0" applyFont="1" applyFill="1" applyBorder="1" applyAlignment="1">
      <alignment vertical="center" wrapText="1"/>
    </xf>
    <xf numFmtId="164" fontId="2" fillId="2" borderId="0" xfId="0" applyNumberFormat="1" applyFont="1" applyFill="1" applyAlignment="1">
      <alignment vertical="center"/>
    </xf>
    <xf numFmtId="0" fontId="24" fillId="0" borderId="7" xfId="0" applyFont="1" applyBorder="1" applyAlignment="1">
      <alignment horizontal="left" vertical="top"/>
    </xf>
    <xf numFmtId="0" fontId="20" fillId="0" borderId="0" xfId="0" applyFont="1"/>
    <xf numFmtId="0" fontId="38" fillId="18" borderId="7" xfId="0" applyFont="1" applyFill="1" applyBorder="1" applyAlignment="1">
      <alignment horizontal="center" vertical="center" wrapText="1"/>
    </xf>
    <xf numFmtId="0" fontId="17" fillId="0" borderId="0" xfId="0" applyFont="1" applyAlignment="1">
      <alignment horizontal="center"/>
    </xf>
    <xf numFmtId="0" fontId="20" fillId="0" borderId="0" xfId="0" applyFont="1" applyAlignment="1">
      <alignment wrapText="1"/>
    </xf>
    <xf numFmtId="0" fontId="16" fillId="0" borderId="0" xfId="0" applyFont="1"/>
    <xf numFmtId="0" fontId="17" fillId="16" borderId="12" xfId="0" applyFont="1" applyFill="1" applyBorder="1" applyAlignment="1">
      <alignment horizontal="center" vertical="center"/>
    </xf>
    <xf numFmtId="0" fontId="2" fillId="0" borderId="57" xfId="0"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0" fontId="32" fillId="0" borderId="8" xfId="0" applyFont="1" applyBorder="1" applyAlignment="1" applyProtection="1">
      <alignment vertical="center" wrapText="1"/>
      <protection locked="0"/>
    </xf>
    <xf numFmtId="0" fontId="37" fillId="2" borderId="42" xfId="0" applyFont="1" applyFill="1" applyBorder="1" applyAlignment="1">
      <alignment vertical="center" wrapText="1"/>
    </xf>
    <xf numFmtId="0" fontId="39" fillId="0" borderId="0" xfId="0" applyFont="1"/>
    <xf numFmtId="10" fontId="39" fillId="0" borderId="0" xfId="0" applyNumberFormat="1" applyFont="1"/>
    <xf numFmtId="3" fontId="39" fillId="0" borderId="0" xfId="0" applyNumberFormat="1" applyFont="1"/>
    <xf numFmtId="2" fontId="39" fillId="0" borderId="0" xfId="0" applyNumberFormat="1" applyFont="1"/>
    <xf numFmtId="9" fontId="39" fillId="0" borderId="0" xfId="0" applyNumberFormat="1" applyFont="1"/>
    <xf numFmtId="49" fontId="39" fillId="0" borderId="0" xfId="0" applyNumberFormat="1" applyFont="1"/>
    <xf numFmtId="0" fontId="39" fillId="0" borderId="32" xfId="0" applyFont="1" applyBorder="1"/>
    <xf numFmtId="0" fontId="39" fillId="0" borderId="33" xfId="0" applyFont="1" applyBorder="1"/>
    <xf numFmtId="0" fontId="39" fillId="3" borderId="33" xfId="0" applyFont="1" applyFill="1" applyBorder="1"/>
    <xf numFmtId="0" fontId="39" fillId="0" borderId="33" xfId="0" applyFont="1" applyBorder="1" applyAlignment="1">
      <alignment horizontal="center"/>
    </xf>
    <xf numFmtId="0" fontId="39" fillId="3" borderId="33" xfId="0" applyFont="1" applyFill="1" applyBorder="1" applyAlignment="1">
      <alignment horizontal="center"/>
    </xf>
    <xf numFmtId="0" fontId="40" fillId="3" borderId="78" xfId="0" applyFont="1" applyFill="1" applyBorder="1" applyAlignment="1">
      <alignment vertical="center"/>
    </xf>
    <xf numFmtId="0" fontId="40" fillId="3" borderId="33" xfId="0" applyFont="1" applyFill="1" applyBorder="1" applyAlignment="1">
      <alignment vertical="center"/>
    </xf>
    <xf numFmtId="0" fontId="40" fillId="3" borderId="79" xfId="0" applyFont="1" applyFill="1" applyBorder="1" applyAlignment="1">
      <alignment vertical="center"/>
    </xf>
    <xf numFmtId="0" fontId="39" fillId="0" borderId="34" xfId="0" applyFont="1" applyBorder="1"/>
    <xf numFmtId="0" fontId="39" fillId="3" borderId="32" xfId="0" applyFont="1" applyFill="1" applyBorder="1"/>
    <xf numFmtId="0" fontId="41" fillId="20" borderId="72" xfId="0" applyFont="1" applyFill="1" applyBorder="1" applyAlignment="1">
      <alignment horizontal="center" vertical="center" wrapText="1"/>
    </xf>
    <xf numFmtId="0" fontId="41" fillId="20" borderId="73" xfId="0" applyFont="1" applyFill="1" applyBorder="1" applyAlignment="1">
      <alignment horizontal="center" vertical="center" wrapText="1"/>
    </xf>
    <xf numFmtId="0" fontId="41" fillId="20" borderId="74" xfId="0" applyFont="1" applyFill="1" applyBorder="1" applyAlignment="1">
      <alignment horizontal="center" vertical="center" wrapText="1"/>
    </xf>
    <xf numFmtId="0" fontId="41" fillId="16" borderId="20" xfId="0" applyFont="1" applyFill="1" applyBorder="1" applyAlignment="1">
      <alignment horizontal="center" vertical="center" wrapText="1"/>
    </xf>
    <xf numFmtId="0" fontId="41" fillId="20" borderId="44" xfId="0" applyFont="1" applyFill="1" applyBorder="1" applyAlignment="1">
      <alignment horizontal="center" vertical="center" wrapText="1"/>
    </xf>
    <xf numFmtId="0" fontId="41" fillId="20" borderId="80" xfId="0" applyFont="1" applyFill="1" applyBorder="1" applyAlignment="1">
      <alignment horizontal="center" vertical="center" wrapText="1"/>
    </xf>
    <xf numFmtId="0" fontId="41" fillId="16" borderId="73" xfId="0" applyFont="1" applyFill="1" applyBorder="1" applyAlignment="1">
      <alignment horizontal="center" vertical="center" wrapText="1"/>
    </xf>
    <xf numFmtId="0" fontId="41" fillId="20" borderId="73" xfId="0" applyFont="1" applyFill="1" applyBorder="1" applyAlignment="1">
      <alignment horizontal="left" vertical="center" wrapText="1"/>
    </xf>
    <xf numFmtId="169" fontId="41" fillId="20" borderId="73" xfId="0" applyNumberFormat="1" applyFont="1" applyFill="1" applyBorder="1" applyAlignment="1">
      <alignment horizontal="center" vertical="center" wrapText="1"/>
    </xf>
    <xf numFmtId="0" fontId="41" fillId="20" borderId="47" xfId="0" applyFont="1" applyFill="1" applyBorder="1" applyAlignment="1">
      <alignment horizontal="center" vertical="center" wrapText="1"/>
    </xf>
    <xf numFmtId="9" fontId="41" fillId="20" borderId="73" xfId="0" applyNumberFormat="1" applyFont="1" applyFill="1" applyBorder="1" applyAlignment="1">
      <alignment horizontal="center" vertical="center" wrapText="1"/>
    </xf>
    <xf numFmtId="9" fontId="41" fillId="20" borderId="74" xfId="0" applyNumberFormat="1" applyFont="1" applyFill="1" applyBorder="1" applyAlignment="1">
      <alignment horizontal="center" vertical="center" wrapText="1"/>
    </xf>
    <xf numFmtId="0" fontId="39" fillId="16" borderId="43" xfId="0" applyFont="1" applyFill="1" applyBorder="1" applyAlignment="1">
      <alignment horizontal="center" vertical="center" wrapText="1"/>
    </xf>
    <xf numFmtId="0" fontId="39" fillId="16" borderId="44" xfId="0" applyFont="1" applyFill="1" applyBorder="1" applyAlignment="1">
      <alignment horizontal="center" vertical="center" wrapText="1"/>
    </xf>
    <xf numFmtId="0" fontId="39" fillId="16" borderId="44" xfId="0" applyFont="1" applyFill="1" applyBorder="1" applyAlignment="1">
      <alignment wrapText="1"/>
    </xf>
    <xf numFmtId="0" fontId="39" fillId="16" borderId="47" xfId="0" applyFont="1" applyFill="1" applyBorder="1" applyAlignment="1">
      <alignment wrapText="1"/>
    </xf>
    <xf numFmtId="0" fontId="39" fillId="16" borderId="44" xfId="0" applyFont="1" applyFill="1" applyBorder="1" applyAlignment="1">
      <alignment vertical="center" wrapText="1"/>
    </xf>
    <xf numFmtId="0" fontId="39" fillId="16" borderId="44" xfId="0" applyFont="1" applyFill="1" applyBorder="1" applyAlignment="1">
      <alignment horizontal="center" wrapText="1"/>
    </xf>
    <xf numFmtId="0" fontId="39" fillId="16" borderId="47" xfId="0" applyFont="1" applyFill="1" applyBorder="1" applyAlignment="1">
      <alignment horizontal="center" vertical="center" wrapText="1"/>
    </xf>
    <xf numFmtId="0" fontId="40" fillId="16" borderId="44" xfId="0" applyFont="1" applyFill="1" applyBorder="1" applyAlignment="1">
      <alignment horizontal="center" vertical="center" wrapText="1"/>
    </xf>
    <xf numFmtId="0" fontId="40" fillId="16" borderId="47" xfId="0" applyFont="1" applyFill="1" applyBorder="1" applyAlignment="1">
      <alignment horizontal="center" vertical="center" wrapText="1"/>
    </xf>
    <xf numFmtId="0" fontId="39" fillId="0" borderId="0" xfId="0" applyFont="1" applyAlignment="1">
      <alignment wrapText="1"/>
    </xf>
    <xf numFmtId="1" fontId="39" fillId="0" borderId="0" xfId="0" applyNumberFormat="1" applyFont="1"/>
    <xf numFmtId="9" fontId="39" fillId="0" borderId="0" xfId="2" applyFont="1"/>
    <xf numFmtId="14" fontId="39" fillId="0" borderId="0" xfId="0" applyNumberFormat="1" applyFont="1"/>
    <xf numFmtId="0" fontId="24" fillId="0" borderId="7" xfId="0" applyFont="1" applyBorder="1" applyAlignment="1" applyProtection="1">
      <alignment horizontal="left" vertical="top"/>
      <protection locked="0"/>
    </xf>
    <xf numFmtId="0" fontId="24" fillId="0" borderId="12" xfId="0" applyFont="1" applyBorder="1" applyAlignment="1" applyProtection="1">
      <alignment horizontal="left" vertical="top"/>
      <protection locked="0"/>
    </xf>
    <xf numFmtId="0" fontId="24" fillId="0" borderId="19" xfId="0" applyFont="1" applyBorder="1" applyAlignment="1" applyProtection="1">
      <alignment horizontal="left" vertical="top" wrapText="1"/>
      <protection locked="0"/>
    </xf>
    <xf numFmtId="0" fontId="20" fillId="0" borderId="19" xfId="0" applyFont="1" applyBorder="1" applyAlignment="1" applyProtection="1">
      <alignment wrapText="1"/>
      <protection locked="0"/>
    </xf>
    <xf numFmtId="14" fontId="24" fillId="0" borderId="7" xfId="0" applyNumberFormat="1" applyFont="1" applyBorder="1" applyAlignment="1" applyProtection="1">
      <alignment horizontal="left" vertical="top"/>
      <protection locked="0"/>
    </xf>
    <xf numFmtId="2" fontId="20" fillId="14" borderId="7" xfId="5" applyNumberFormat="1" applyFont="1" applyFill="1" applyBorder="1" applyAlignment="1">
      <alignment horizontal="center" vertical="center" wrapText="1"/>
    </xf>
    <xf numFmtId="165" fontId="16" fillId="0" borderId="7" xfId="0" applyNumberFormat="1" applyFont="1" applyBorder="1" applyAlignment="1">
      <alignment horizontal="center" vertical="center" wrapText="1"/>
    </xf>
    <xf numFmtId="0" fontId="17" fillId="16" borderId="15" xfId="0" applyFont="1" applyFill="1" applyBorder="1" applyAlignment="1">
      <alignment horizontal="center" vertical="top" wrapText="1"/>
    </xf>
    <xf numFmtId="0" fontId="17" fillId="16" borderId="17" xfId="0" applyFont="1" applyFill="1" applyBorder="1" applyAlignment="1">
      <alignment horizontal="center" vertical="top" wrapText="1"/>
    </xf>
    <xf numFmtId="0" fontId="17" fillId="16" borderId="11" xfId="0" applyFont="1" applyFill="1" applyBorder="1" applyAlignment="1">
      <alignment horizontal="center" vertical="top" wrapText="1"/>
    </xf>
    <xf numFmtId="0" fontId="38" fillId="18" borderId="15" xfId="0" applyFont="1" applyFill="1" applyBorder="1" applyAlignment="1">
      <alignment horizontal="center" vertical="center" wrapText="1"/>
    </xf>
    <xf numFmtId="0" fontId="38" fillId="18" borderId="11" xfId="0" applyFont="1" applyFill="1" applyBorder="1" applyAlignment="1">
      <alignment horizontal="center" vertical="center" wrapText="1"/>
    </xf>
    <xf numFmtId="0" fontId="38" fillId="18" borderId="17" xfId="0" applyFont="1" applyFill="1" applyBorder="1" applyAlignment="1">
      <alignment horizontal="center" vertical="center" wrapText="1"/>
    </xf>
    <xf numFmtId="0" fontId="17" fillId="16" borderId="15" xfId="0" applyFont="1" applyFill="1" applyBorder="1" applyAlignment="1">
      <alignment horizontal="center" vertical="center" wrapText="1"/>
    </xf>
    <xf numFmtId="0" fontId="17" fillId="16" borderId="11" xfId="0" applyFont="1" applyFill="1" applyBorder="1" applyAlignment="1">
      <alignment horizontal="center" vertical="center" wrapText="1"/>
    </xf>
    <xf numFmtId="0" fontId="17" fillId="16" borderId="19" xfId="0" applyFont="1" applyFill="1" applyBorder="1" applyAlignment="1">
      <alignment horizontal="center" vertical="center" wrapText="1"/>
    </xf>
    <xf numFmtId="0" fontId="17" fillId="16" borderId="12" xfId="0" applyFont="1" applyFill="1" applyBorder="1" applyAlignment="1">
      <alignment horizontal="center" vertical="center"/>
    </xf>
    <xf numFmtId="0" fontId="17" fillId="16" borderId="10" xfId="0" applyFont="1" applyFill="1" applyBorder="1" applyAlignment="1">
      <alignment horizontal="center" vertical="center"/>
    </xf>
    <xf numFmtId="0" fontId="17" fillId="16" borderId="8" xfId="0" applyFont="1" applyFill="1" applyBorder="1" applyAlignment="1">
      <alignment horizontal="center" vertical="center"/>
    </xf>
    <xf numFmtId="0" fontId="17" fillId="16" borderId="15" xfId="0" applyFont="1" applyFill="1" applyBorder="1" applyAlignment="1">
      <alignment horizontal="center" vertical="center"/>
    </xf>
    <xf numFmtId="0" fontId="17" fillId="16" borderId="11" xfId="0" applyFont="1" applyFill="1" applyBorder="1" applyAlignment="1">
      <alignment horizontal="center" vertical="center"/>
    </xf>
    <xf numFmtId="0" fontId="20" fillId="18" borderId="25" xfId="0" applyFont="1" applyFill="1" applyBorder="1" applyAlignment="1">
      <alignment horizontal="left" vertical="center" wrapText="1"/>
    </xf>
    <xf numFmtId="0" fontId="20" fillId="0" borderId="22" xfId="0" applyFont="1" applyBorder="1" applyAlignment="1" applyProtection="1">
      <alignment horizontal="center" vertical="center" wrapText="1"/>
      <protection locked="0"/>
    </xf>
    <xf numFmtId="0" fontId="20" fillId="0" borderId="23" xfId="0" applyFont="1" applyBorder="1" applyAlignment="1" applyProtection="1">
      <alignment horizontal="center" vertical="center" wrapText="1"/>
      <protection locked="0"/>
    </xf>
    <xf numFmtId="0" fontId="20" fillId="18" borderId="22" xfId="0" applyFont="1" applyFill="1" applyBorder="1" applyAlignment="1">
      <alignment horizontal="left" vertical="center" wrapText="1"/>
    </xf>
    <xf numFmtId="0" fontId="20" fillId="2" borderId="22" xfId="0" applyFont="1" applyFill="1" applyBorder="1" applyAlignment="1" applyProtection="1">
      <alignment horizontal="center" vertical="center" wrapText="1"/>
      <protection locked="0"/>
    </xf>
    <xf numFmtId="0" fontId="20" fillId="2" borderId="23" xfId="0" applyFont="1" applyFill="1" applyBorder="1" applyAlignment="1" applyProtection="1">
      <alignment horizontal="center" vertical="center" wrapText="1"/>
      <protection locked="0"/>
    </xf>
    <xf numFmtId="0" fontId="22" fillId="18" borderId="21" xfId="0" applyFont="1" applyFill="1" applyBorder="1" applyAlignment="1">
      <alignment horizontal="center" vertical="center"/>
    </xf>
    <xf numFmtId="0" fontId="22" fillId="18" borderId="22" xfId="0" applyFont="1" applyFill="1" applyBorder="1" applyAlignment="1">
      <alignment horizontal="center" vertical="center"/>
    </xf>
    <xf numFmtId="164" fontId="20" fillId="2" borderId="22" xfId="0" applyNumberFormat="1" applyFont="1" applyFill="1" applyBorder="1" applyAlignment="1" applyProtection="1">
      <alignment horizontal="center" vertical="center"/>
      <protection locked="0"/>
    </xf>
    <xf numFmtId="164" fontId="20" fillId="2" borderId="23" xfId="0" applyNumberFormat="1" applyFont="1" applyFill="1" applyBorder="1" applyAlignment="1" applyProtection="1">
      <alignment horizontal="center" vertical="center"/>
      <protection locked="0"/>
    </xf>
    <xf numFmtId="0" fontId="20" fillId="18" borderId="21" xfId="0" applyFont="1" applyFill="1" applyBorder="1" applyAlignment="1">
      <alignment horizontal="center" vertical="center" wrapText="1"/>
    </xf>
    <xf numFmtId="0" fontId="20" fillId="18" borderId="22" xfId="0" applyFont="1" applyFill="1" applyBorder="1" applyAlignment="1">
      <alignment horizontal="center" vertical="center" wrapText="1"/>
    </xf>
    <xf numFmtId="0" fontId="17" fillId="16" borderId="43" xfId="0" applyFont="1" applyFill="1" applyBorder="1" applyAlignment="1">
      <alignment horizontal="left" vertical="center"/>
    </xf>
    <xf numFmtId="0" fontId="17" fillId="16" borderId="44" xfId="0" applyFont="1" applyFill="1" applyBorder="1" applyAlignment="1">
      <alignment horizontal="left" vertical="center"/>
    </xf>
    <xf numFmtId="0" fontId="17" fillId="16" borderId="47" xfId="0" applyFont="1" applyFill="1" applyBorder="1" applyAlignment="1">
      <alignment horizontal="left" vertical="center"/>
    </xf>
    <xf numFmtId="0" fontId="20" fillId="18" borderId="24" xfId="0" applyFont="1" applyFill="1" applyBorder="1" applyAlignment="1">
      <alignment horizontal="left" vertical="center"/>
    </xf>
    <xf numFmtId="0" fontId="20" fillId="18" borderId="27" xfId="0" applyFont="1" applyFill="1" applyBorder="1" applyAlignment="1">
      <alignment horizontal="left" vertical="center"/>
    </xf>
    <xf numFmtId="0" fontId="20" fillId="18" borderId="29" xfId="0" applyFont="1" applyFill="1" applyBorder="1" applyAlignment="1">
      <alignment horizontal="left" vertical="center"/>
    </xf>
    <xf numFmtId="0" fontId="20" fillId="18" borderId="25" xfId="0" applyFont="1" applyFill="1" applyBorder="1" applyAlignment="1">
      <alignment vertical="center"/>
    </xf>
    <xf numFmtId="0" fontId="20" fillId="18" borderId="7" xfId="0" applyFont="1" applyFill="1" applyBorder="1" applyAlignment="1">
      <alignment vertical="center"/>
    </xf>
    <xf numFmtId="0" fontId="20" fillId="18" borderId="30" xfId="0" applyFont="1" applyFill="1" applyBorder="1" applyAlignment="1">
      <alignment vertical="center"/>
    </xf>
    <xf numFmtId="0" fontId="7" fillId="2" borderId="25" xfId="3" applyFill="1" applyBorder="1" applyAlignment="1" applyProtection="1">
      <alignment horizontal="left" vertical="center"/>
      <protection locked="0"/>
    </xf>
    <xf numFmtId="0" fontId="20" fillId="2" borderId="25" xfId="0" applyFont="1" applyFill="1" applyBorder="1" applyAlignment="1" applyProtection="1">
      <alignment horizontal="left" vertical="center"/>
      <protection locked="0"/>
    </xf>
    <xf numFmtId="0" fontId="20" fillId="2" borderId="26" xfId="0" applyFont="1" applyFill="1" applyBorder="1" applyAlignment="1" applyProtection="1">
      <alignment horizontal="left" vertical="center"/>
      <protection locked="0"/>
    </xf>
    <xf numFmtId="0" fontId="19" fillId="2" borderId="7" xfId="3" applyFont="1" applyFill="1" applyBorder="1" applyAlignment="1" applyProtection="1">
      <alignment horizontal="left" vertical="center"/>
      <protection locked="0"/>
    </xf>
    <xf numFmtId="0" fontId="20" fillId="2" borderId="7" xfId="0" applyFont="1" applyFill="1" applyBorder="1" applyAlignment="1" applyProtection="1">
      <alignment horizontal="left" vertical="center"/>
      <protection locked="0"/>
    </xf>
    <xf numFmtId="0" fontId="20" fillId="2" borderId="28" xfId="0" applyFont="1" applyFill="1" applyBorder="1" applyAlignment="1" applyProtection="1">
      <alignment horizontal="left" vertical="center"/>
      <protection locked="0"/>
    </xf>
    <xf numFmtId="0" fontId="20" fillId="2" borderId="30" xfId="0" applyFont="1" applyFill="1" applyBorder="1" applyAlignment="1" applyProtection="1">
      <alignment horizontal="left" vertical="center"/>
      <protection locked="0"/>
    </xf>
    <xf numFmtId="0" fontId="20" fillId="2" borderId="31" xfId="0" applyFont="1" applyFill="1" applyBorder="1" applyAlignment="1" applyProtection="1">
      <alignment horizontal="left" vertical="center"/>
      <protection locked="0"/>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42" xfId="0" applyFont="1" applyFill="1" applyBorder="1" applyAlignment="1">
      <alignment horizontal="center" vertical="center"/>
    </xf>
    <xf numFmtId="0" fontId="20" fillId="18" borderId="21" xfId="0" applyFont="1" applyFill="1" applyBorder="1" applyAlignment="1">
      <alignment horizontal="left" vertical="center" wrapText="1"/>
    </xf>
    <xf numFmtId="0" fontId="20" fillId="2" borderId="22" xfId="0" applyFont="1" applyFill="1" applyBorder="1" applyAlignment="1" applyProtection="1">
      <alignment horizontal="left" vertical="center"/>
      <protection locked="0"/>
    </xf>
    <xf numFmtId="0" fontId="20" fillId="2" borderId="23" xfId="0" applyFont="1" applyFill="1" applyBorder="1" applyAlignment="1" applyProtection="1">
      <alignment horizontal="left" vertical="center"/>
      <protection locked="0"/>
    </xf>
    <xf numFmtId="0" fontId="16" fillId="2" borderId="22" xfId="0" applyFont="1" applyFill="1" applyBorder="1" applyAlignment="1" applyProtection="1">
      <alignment horizontal="center" vertical="center" wrapText="1"/>
      <protection locked="0"/>
    </xf>
    <xf numFmtId="0" fontId="16" fillId="2" borderId="23" xfId="0" applyFont="1" applyFill="1" applyBorder="1" applyAlignment="1" applyProtection="1">
      <alignment horizontal="center" vertical="center" wrapText="1"/>
      <protection locked="0"/>
    </xf>
    <xf numFmtId="0" fontId="20" fillId="2" borderId="22" xfId="0" applyFont="1" applyFill="1" applyBorder="1" applyAlignment="1" applyProtection="1">
      <alignment horizontal="left" vertical="center" wrapText="1"/>
      <protection locked="0"/>
    </xf>
    <xf numFmtId="0" fontId="20" fillId="2" borderId="23" xfId="0" applyFont="1" applyFill="1" applyBorder="1" applyAlignment="1" applyProtection="1">
      <alignment horizontal="left" vertical="center" wrapText="1"/>
      <protection locked="0"/>
    </xf>
    <xf numFmtId="0" fontId="7" fillId="2" borderId="22" xfId="3" applyFill="1" applyBorder="1" applyAlignment="1" applyProtection="1">
      <alignment horizontal="center" vertical="center" wrapText="1"/>
      <protection locked="0"/>
    </xf>
    <xf numFmtId="0" fontId="19" fillId="2" borderId="22" xfId="3" applyFont="1" applyFill="1" applyBorder="1" applyAlignment="1" applyProtection="1">
      <alignment horizontal="center" vertical="center" wrapText="1"/>
      <protection locked="0"/>
    </xf>
    <xf numFmtId="0" fontId="19" fillId="2" borderId="23" xfId="3" applyFont="1" applyFill="1" applyBorder="1" applyAlignment="1" applyProtection="1">
      <alignment horizontal="center" vertical="center" wrapText="1"/>
      <protection locked="0"/>
    </xf>
    <xf numFmtId="0" fontId="20" fillId="0" borderId="22" xfId="0" applyFont="1" applyBorder="1" applyAlignment="1" applyProtection="1">
      <alignment horizontal="left" vertical="center" wrapText="1"/>
      <protection locked="0"/>
    </xf>
    <xf numFmtId="0" fontId="20" fillId="0" borderId="23" xfId="0" applyFont="1" applyBorder="1" applyAlignment="1" applyProtection="1">
      <alignment horizontal="left" vertical="center" wrapText="1"/>
      <protection locked="0"/>
    </xf>
    <xf numFmtId="0" fontId="20" fillId="2" borderId="7" xfId="0" applyFont="1" applyFill="1" applyBorder="1" applyAlignment="1" applyProtection="1">
      <alignment horizontal="center" vertical="center" wrapText="1"/>
      <protection locked="0"/>
    </xf>
    <xf numFmtId="0" fontId="20" fillId="2" borderId="28" xfId="0" applyFont="1" applyFill="1" applyBorder="1" applyAlignment="1" applyProtection="1">
      <alignment horizontal="center" vertical="center" wrapText="1"/>
      <protection locked="0"/>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7" xfId="0" applyFont="1" applyBorder="1" applyAlignment="1">
      <alignment horizontal="center" vertical="center" wrapText="1"/>
    </xf>
    <xf numFmtId="0" fontId="33"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wrapText="1"/>
      <protection locked="0"/>
    </xf>
    <xf numFmtId="0" fontId="34" fillId="0" borderId="7" xfId="0" applyFont="1" applyBorder="1" applyAlignment="1" applyProtection="1">
      <alignment horizontal="center" vertical="center" wrapText="1"/>
      <protection locked="0"/>
    </xf>
    <xf numFmtId="0" fontId="32" fillId="0" borderId="7" xfId="0" applyFont="1" applyBorder="1" applyAlignment="1" applyProtection="1">
      <alignment horizontal="center" vertical="center" wrapText="1"/>
      <protection locked="0"/>
    </xf>
    <xf numFmtId="0" fontId="32" fillId="0" borderId="28" xfId="0" applyFont="1" applyBorder="1" applyAlignment="1" applyProtection="1">
      <alignment horizontal="center" vertical="center" wrapText="1"/>
      <protection locked="0"/>
    </xf>
    <xf numFmtId="0" fontId="17" fillId="16" borderId="25" xfId="0" applyFont="1" applyFill="1" applyBorder="1" applyAlignment="1">
      <alignment horizontal="center" vertical="center" wrapText="1"/>
    </xf>
    <xf numFmtId="0" fontId="17" fillId="16" borderId="7" xfId="0" applyFont="1" applyFill="1" applyBorder="1" applyAlignment="1">
      <alignment horizontal="center" vertical="center" wrapText="1"/>
    </xf>
    <xf numFmtId="0" fontId="36" fillId="17" borderId="7" xfId="0" applyFont="1" applyFill="1" applyBorder="1" applyAlignment="1" applyProtection="1">
      <alignment horizontal="center" vertical="center"/>
      <protection locked="0"/>
    </xf>
    <xf numFmtId="0" fontId="37" fillId="2" borderId="30" xfId="0" applyFont="1" applyFill="1" applyBorder="1" applyAlignment="1">
      <alignment horizontal="center" vertical="center" wrapText="1"/>
    </xf>
    <xf numFmtId="0" fontId="37" fillId="2" borderId="31" xfId="0" applyFont="1" applyFill="1" applyBorder="1" applyAlignment="1">
      <alignment horizontal="center" vertical="center" wrapText="1"/>
    </xf>
    <xf numFmtId="0" fontId="2" fillId="2" borderId="30" xfId="0" applyFont="1" applyFill="1" applyBorder="1" applyAlignment="1">
      <alignment horizontal="center" vertical="center"/>
    </xf>
    <xf numFmtId="0" fontId="20" fillId="18" borderId="22" xfId="0" applyFont="1" applyFill="1" applyBorder="1" applyAlignment="1">
      <alignment horizontal="left" vertical="center"/>
    </xf>
    <xf numFmtId="0" fontId="20" fillId="18" borderId="27" xfId="0" applyFont="1" applyFill="1" applyBorder="1" applyAlignment="1">
      <alignment horizontal="left" vertical="center" wrapText="1"/>
    </xf>
    <xf numFmtId="0" fontId="20" fillId="18" borderId="7" xfId="0" applyFont="1" applyFill="1" applyBorder="1" applyAlignment="1">
      <alignment horizontal="left" vertical="center" wrapText="1"/>
    </xf>
    <xf numFmtId="0" fontId="15" fillId="18" borderId="43" xfId="0" applyFont="1" applyFill="1" applyBorder="1" applyAlignment="1">
      <alignment horizontal="center" vertical="center" wrapText="1"/>
    </xf>
    <xf numFmtId="0" fontId="15" fillId="18" borderId="44" xfId="0" applyFont="1" applyFill="1" applyBorder="1" applyAlignment="1">
      <alignment horizontal="center" vertical="center" wrapText="1"/>
    </xf>
    <xf numFmtId="0" fontId="15" fillId="18" borderId="47" xfId="0" applyFont="1" applyFill="1" applyBorder="1" applyAlignment="1">
      <alignment horizontal="center" vertical="center" wrapText="1"/>
    </xf>
    <xf numFmtId="49" fontId="20" fillId="2" borderId="22" xfId="0" applyNumberFormat="1" applyFont="1" applyFill="1" applyBorder="1" applyAlignment="1" applyProtection="1">
      <alignment horizontal="center" vertical="center"/>
      <protection locked="0"/>
    </xf>
    <xf numFmtId="49" fontId="20" fillId="2" borderId="23" xfId="0" applyNumberFormat="1" applyFont="1" applyFill="1" applyBorder="1" applyAlignment="1" applyProtection="1">
      <alignment horizontal="center" vertical="center"/>
      <protection locked="0"/>
    </xf>
    <xf numFmtId="0" fontId="20" fillId="18" borderId="25" xfId="0" applyFont="1" applyFill="1" applyBorder="1" applyAlignment="1">
      <alignment horizontal="left" vertical="center"/>
    </xf>
    <xf numFmtId="0" fontId="20" fillId="18" borderId="7" xfId="0" applyFont="1" applyFill="1" applyBorder="1" applyAlignment="1">
      <alignment horizontal="center" vertical="center" wrapText="1"/>
    </xf>
    <xf numFmtId="0" fontId="20" fillId="18" borderId="7" xfId="0" applyFont="1" applyFill="1" applyBorder="1" applyAlignment="1">
      <alignment horizontal="left" vertical="center"/>
    </xf>
    <xf numFmtId="0" fontId="20" fillId="18" borderId="30" xfId="0" applyFont="1" applyFill="1" applyBorder="1" applyAlignment="1">
      <alignment horizontal="left" vertical="center"/>
    </xf>
    <xf numFmtId="0" fontId="17" fillId="16" borderId="27" xfId="0" applyFont="1" applyFill="1" applyBorder="1" applyAlignment="1">
      <alignment horizontal="center" vertical="center"/>
    </xf>
    <xf numFmtId="0" fontId="17" fillId="16" borderId="7" xfId="0" applyFont="1" applyFill="1" applyBorder="1" applyAlignment="1">
      <alignment horizontal="center" vertical="center"/>
    </xf>
    <xf numFmtId="0" fontId="17" fillId="16" borderId="28" xfId="0" applyFont="1" applyFill="1" applyBorder="1" applyAlignment="1">
      <alignment horizontal="center" vertical="center"/>
    </xf>
    <xf numFmtId="0" fontId="17" fillId="0" borderId="27" xfId="1" applyFont="1" applyBorder="1" applyAlignment="1">
      <alignment horizontal="left" vertical="center" wrapText="1"/>
    </xf>
    <xf numFmtId="0" fontId="17" fillId="0" borderId="7" xfId="1" applyFont="1" applyBorder="1" applyAlignment="1">
      <alignment horizontal="left" vertical="center" wrapText="1"/>
    </xf>
    <xf numFmtId="0" fontId="20" fillId="2" borderId="27" xfId="0" applyFont="1" applyFill="1" applyBorder="1" applyAlignment="1" applyProtection="1">
      <alignment horizontal="left" vertical="center" wrapText="1"/>
      <protection locked="0"/>
    </xf>
    <xf numFmtId="0" fontId="20" fillId="2" borderId="7" xfId="0" applyFont="1" applyFill="1" applyBorder="1" applyAlignment="1" applyProtection="1">
      <alignment horizontal="left" vertical="center" wrapText="1"/>
      <protection locked="0"/>
    </xf>
    <xf numFmtId="0" fontId="20" fillId="2" borderId="28" xfId="0" applyFont="1" applyFill="1" applyBorder="1" applyAlignment="1" applyProtection="1">
      <alignment horizontal="left" vertical="center" wrapText="1"/>
      <protection locked="0"/>
    </xf>
    <xf numFmtId="0" fontId="2" fillId="2" borderId="22" xfId="0" applyFont="1" applyFill="1" applyBorder="1" applyAlignment="1" applyProtection="1">
      <alignment horizontal="center" vertical="center"/>
      <protection locked="0"/>
    </xf>
    <xf numFmtId="0" fontId="2" fillId="2" borderId="23" xfId="0" applyFont="1" applyFill="1" applyBorder="1" applyAlignment="1" applyProtection="1">
      <alignment horizontal="center" vertical="center"/>
      <protection locked="0"/>
    </xf>
    <xf numFmtId="0" fontId="17" fillId="0" borderId="29" xfId="1" applyFont="1" applyBorder="1" applyAlignment="1">
      <alignment horizontal="left" vertical="center" wrapText="1"/>
    </xf>
    <xf numFmtId="0" fontId="17" fillId="0" borderId="30" xfId="1" applyFont="1" applyBorder="1" applyAlignment="1">
      <alignment horizontal="left" vertical="center" wrapText="1"/>
    </xf>
    <xf numFmtId="0" fontId="17" fillId="0" borderId="7" xfId="1" applyFont="1" applyBorder="1" applyAlignment="1">
      <alignment horizontal="left" vertical="center"/>
    </xf>
    <xf numFmtId="0" fontId="16" fillId="0" borderId="7" xfId="1" applyFont="1" applyBorder="1" applyAlignment="1" applyProtection="1">
      <alignment horizontal="left" vertical="center"/>
      <protection locked="0"/>
    </xf>
    <xf numFmtId="0" fontId="16" fillId="0" borderId="7" xfId="1" applyFont="1" applyBorder="1" applyAlignment="1" applyProtection="1">
      <alignment horizontal="center" vertical="center"/>
      <protection locked="0"/>
    </xf>
    <xf numFmtId="0" fontId="16" fillId="0" borderId="28" xfId="1" applyFont="1" applyBorder="1" applyAlignment="1" applyProtection="1">
      <alignment horizontal="center" vertical="center"/>
      <protection locked="0"/>
    </xf>
    <xf numFmtId="15" fontId="16" fillId="0" borderId="30" xfId="1" applyNumberFormat="1" applyFont="1" applyBorder="1" applyAlignment="1" applyProtection="1">
      <alignment horizontal="left" vertical="center"/>
      <protection locked="0"/>
    </xf>
    <xf numFmtId="0" fontId="16" fillId="0" borderId="30" xfId="1" applyFont="1" applyBorder="1" applyAlignment="1" applyProtection="1">
      <alignment horizontal="left" vertical="center"/>
      <protection locked="0"/>
    </xf>
    <xf numFmtId="0" fontId="17" fillId="0" borderId="30" xfId="1" applyFont="1" applyBorder="1" applyAlignment="1">
      <alignment horizontal="left" vertical="center"/>
    </xf>
    <xf numFmtId="0" fontId="16" fillId="0" borderId="30" xfId="1" applyFont="1" applyBorder="1" applyAlignment="1" applyProtection="1">
      <alignment horizontal="center" vertical="center"/>
      <protection locked="0"/>
    </xf>
    <xf numFmtId="0" fontId="16" fillId="0" borderId="31" xfId="1" applyFont="1" applyBorder="1" applyAlignment="1" applyProtection="1">
      <alignment horizontal="center" vertical="center"/>
      <protection locked="0"/>
    </xf>
    <xf numFmtId="0" fontId="20" fillId="18" borderId="29" xfId="0" applyFont="1" applyFill="1" applyBorder="1" applyAlignment="1">
      <alignment horizontal="left" vertical="center" wrapText="1"/>
    </xf>
    <xf numFmtId="0" fontId="20" fillId="18" borderId="30" xfId="0" applyFont="1" applyFill="1" applyBorder="1" applyAlignment="1">
      <alignment horizontal="left" vertical="center" wrapText="1"/>
    </xf>
    <xf numFmtId="0" fontId="20" fillId="18" borderId="30" xfId="0" applyFont="1" applyFill="1" applyBorder="1" applyAlignment="1">
      <alignment horizontal="center" vertical="center" wrapText="1"/>
    </xf>
    <xf numFmtId="0" fontId="17" fillId="16" borderId="43" xfId="0" applyFont="1" applyFill="1" applyBorder="1" applyAlignment="1">
      <alignment horizontal="center" vertical="center" wrapText="1"/>
    </xf>
    <xf numFmtId="0" fontId="17" fillId="16" borderId="44" xfId="0" applyFont="1" applyFill="1" applyBorder="1" applyAlignment="1">
      <alignment horizontal="center" vertical="center" wrapText="1"/>
    </xf>
    <xf numFmtId="0" fontId="17" fillId="16" borderId="45" xfId="0" applyFont="1" applyFill="1" applyBorder="1" applyAlignment="1">
      <alignment horizontal="center" vertical="center" wrapText="1"/>
    </xf>
    <xf numFmtId="0" fontId="17" fillId="16" borderId="24" xfId="0" applyFont="1" applyFill="1" applyBorder="1" applyAlignment="1">
      <alignment horizontal="center" vertical="center"/>
    </xf>
    <xf numFmtId="0" fontId="17" fillId="16" borderId="25" xfId="0" applyFont="1" applyFill="1" applyBorder="1" applyAlignment="1">
      <alignment horizontal="center" vertical="center"/>
    </xf>
    <xf numFmtId="0" fontId="17" fillId="16" borderId="26" xfId="0" applyFont="1" applyFill="1" applyBorder="1" applyAlignment="1">
      <alignment horizontal="center" vertical="center"/>
    </xf>
    <xf numFmtId="0" fontId="20" fillId="2" borderId="30" xfId="0" applyFont="1" applyFill="1" applyBorder="1" applyAlignment="1" applyProtection="1">
      <alignment horizontal="center" vertical="center" wrapText="1"/>
      <protection locked="0"/>
    </xf>
    <xf numFmtId="0" fontId="20" fillId="2" borderId="31" xfId="0" applyFont="1" applyFill="1" applyBorder="1" applyAlignment="1" applyProtection="1">
      <alignment horizontal="center" vertical="center" wrapText="1"/>
      <protection locked="0"/>
    </xf>
    <xf numFmtId="15" fontId="20" fillId="2" borderId="22" xfId="0" applyNumberFormat="1" applyFont="1" applyFill="1" applyBorder="1" applyAlignment="1" applyProtection="1">
      <alignment horizontal="center" vertical="center" wrapText="1"/>
      <protection locked="0"/>
    </xf>
    <xf numFmtId="49" fontId="16" fillId="18" borderId="21" xfId="0" applyNumberFormat="1" applyFont="1" applyFill="1" applyBorder="1" applyAlignment="1">
      <alignment horizontal="left" vertical="center" wrapText="1"/>
    </xf>
    <xf numFmtId="49" fontId="16" fillId="18" borderId="22" xfId="0" applyNumberFormat="1" applyFont="1" applyFill="1" applyBorder="1" applyAlignment="1">
      <alignment horizontal="left" vertical="center" wrapText="1"/>
    </xf>
    <xf numFmtId="49" fontId="16" fillId="2" borderId="22" xfId="0" applyNumberFormat="1" applyFont="1" applyFill="1" applyBorder="1" applyAlignment="1" applyProtection="1">
      <alignment horizontal="left" vertical="center" wrapText="1"/>
      <protection locked="0"/>
    </xf>
    <xf numFmtId="49" fontId="16" fillId="2" borderId="23" xfId="0" applyNumberFormat="1" applyFont="1" applyFill="1" applyBorder="1" applyAlignment="1" applyProtection="1">
      <alignment horizontal="left" vertical="center" wrapText="1"/>
      <protection locked="0"/>
    </xf>
    <xf numFmtId="0" fontId="20" fillId="2" borderId="22" xfId="0" applyFont="1" applyFill="1" applyBorder="1" applyAlignment="1" applyProtection="1">
      <alignment horizontal="center" vertical="center"/>
      <protection locked="0"/>
    </xf>
    <xf numFmtId="0" fontId="20" fillId="2" borderId="23" xfId="0" applyFont="1" applyFill="1" applyBorder="1" applyAlignment="1" applyProtection="1">
      <alignment horizontal="center" vertical="center"/>
      <protection locked="0"/>
    </xf>
    <xf numFmtId="0" fontId="16" fillId="4" borderId="25" xfId="0" applyFont="1" applyFill="1" applyBorder="1" applyAlignment="1">
      <alignment horizontal="left" vertical="center" wrapText="1"/>
    </xf>
    <xf numFmtId="0" fontId="16" fillId="4" borderId="26" xfId="0" applyFont="1" applyFill="1" applyBorder="1" applyAlignment="1">
      <alignment horizontal="left" vertical="center" wrapText="1"/>
    </xf>
    <xf numFmtId="0" fontId="32" fillId="0" borderId="51"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8" xfId="0" applyFont="1" applyBorder="1" applyAlignment="1">
      <alignment horizontal="center" vertical="center" wrapText="1"/>
    </xf>
    <xf numFmtId="0" fontId="19" fillId="2" borderId="29" xfId="3" applyFont="1" applyFill="1" applyBorder="1" applyAlignment="1" applyProtection="1">
      <alignment horizontal="left" vertical="center" wrapText="1"/>
      <protection locked="0"/>
    </xf>
    <xf numFmtId="0" fontId="20" fillId="2" borderId="30" xfId="0" applyFont="1" applyFill="1" applyBorder="1" applyAlignment="1" applyProtection="1">
      <alignment horizontal="left" vertical="center" wrapText="1"/>
      <protection locked="0"/>
    </xf>
    <xf numFmtId="0" fontId="20" fillId="18" borderId="28" xfId="0" applyFont="1" applyFill="1" applyBorder="1" applyAlignment="1">
      <alignment horizontal="center" vertical="center" wrapText="1"/>
    </xf>
    <xf numFmtId="0" fontId="20" fillId="18" borderId="27" xfId="0" applyFont="1" applyFill="1" applyBorder="1" applyAlignment="1">
      <alignment horizontal="center" vertical="center" wrapText="1"/>
    </xf>
    <xf numFmtId="0" fontId="20" fillId="18" borderId="24" xfId="0" applyFont="1" applyFill="1" applyBorder="1" applyAlignment="1">
      <alignment horizontal="left" vertical="center" wrapText="1"/>
    </xf>
    <xf numFmtId="0" fontId="20" fillId="18" borderId="26" xfId="0" applyFont="1" applyFill="1" applyBorder="1" applyAlignment="1">
      <alignment horizontal="left" vertical="center" wrapText="1"/>
    </xf>
    <xf numFmtId="0" fontId="19" fillId="2" borderId="30" xfId="3" applyFont="1" applyFill="1" applyBorder="1" applyAlignment="1" applyProtection="1">
      <alignment horizontal="left" vertical="center" wrapText="1"/>
      <protection locked="0"/>
    </xf>
    <xf numFmtId="0" fontId="20" fillId="2" borderId="31" xfId="0" applyFont="1" applyFill="1" applyBorder="1" applyAlignment="1" applyProtection="1">
      <alignment horizontal="left" vertical="center" wrapText="1"/>
      <protection locked="0"/>
    </xf>
    <xf numFmtId="0" fontId="20" fillId="18" borderId="21" xfId="0" applyFont="1" applyFill="1" applyBorder="1" applyAlignment="1">
      <alignment horizontal="left" vertical="center"/>
    </xf>
    <xf numFmtId="1" fontId="20" fillId="2" borderId="22" xfId="0" applyNumberFormat="1" applyFont="1" applyFill="1" applyBorder="1" applyAlignment="1" applyProtection="1">
      <alignment horizontal="right" vertical="center" wrapText="1"/>
      <protection locked="0"/>
    </xf>
    <xf numFmtId="1" fontId="20" fillId="2" borderId="23" xfId="0" applyNumberFormat="1" applyFont="1" applyFill="1" applyBorder="1" applyAlignment="1" applyProtection="1">
      <alignment horizontal="right" vertical="center" wrapText="1"/>
      <protection locked="0"/>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2" borderId="22"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3" fillId="6" borderId="9" xfId="0" applyFont="1" applyFill="1" applyBorder="1" applyAlignment="1">
      <alignment horizontal="center" vertical="center"/>
    </xf>
    <xf numFmtId="0" fontId="3" fillId="11" borderId="9" xfId="0" applyFont="1" applyFill="1" applyBorder="1" applyAlignment="1">
      <alignment horizontal="center" vertical="center"/>
    </xf>
    <xf numFmtId="0" fontId="3" fillId="8" borderId="6" xfId="0" applyFont="1" applyFill="1" applyBorder="1" applyAlignment="1">
      <alignment horizontal="center" vertical="center"/>
    </xf>
    <xf numFmtId="0" fontId="17" fillId="16" borderId="29" xfId="0" applyFont="1" applyFill="1" applyBorder="1" applyAlignment="1">
      <alignment horizontal="center" vertical="center"/>
    </xf>
    <xf numFmtId="0" fontId="17" fillId="16" borderId="30" xfId="0" applyFont="1" applyFill="1" applyBorder="1" applyAlignment="1">
      <alignment horizontal="center" vertical="center"/>
    </xf>
    <xf numFmtId="0" fontId="20" fillId="18" borderId="30" xfId="0" applyFont="1" applyFill="1" applyBorder="1" applyAlignment="1">
      <alignment horizontal="center" vertical="center"/>
    </xf>
    <xf numFmtId="0" fontId="20" fillId="18" borderId="31" xfId="0" applyFont="1" applyFill="1" applyBorder="1" applyAlignment="1">
      <alignment horizontal="center" vertical="center"/>
    </xf>
    <xf numFmtId="0" fontId="20" fillId="2" borderId="7" xfId="0" applyFont="1" applyFill="1" applyBorder="1" applyAlignment="1" applyProtection="1">
      <alignment horizontal="center" vertical="center"/>
      <protection locked="0"/>
    </xf>
    <xf numFmtId="0" fontId="20" fillId="2" borderId="28" xfId="0" applyFont="1" applyFill="1" applyBorder="1" applyAlignment="1" applyProtection="1">
      <alignment horizontal="center" vertical="center"/>
      <protection locked="0"/>
    </xf>
    <xf numFmtId="0" fontId="17" fillId="16" borderId="24" xfId="0" applyFont="1" applyFill="1" applyBorder="1" applyAlignment="1">
      <alignment horizontal="left" vertical="center"/>
    </xf>
    <xf numFmtId="0" fontId="17" fillId="16" borderId="25" xfId="0" applyFont="1" applyFill="1" applyBorder="1" applyAlignment="1">
      <alignment horizontal="left" vertical="center"/>
    </xf>
    <xf numFmtId="0" fontId="17" fillId="16" borderId="26" xfId="0" applyFont="1" applyFill="1" applyBorder="1" applyAlignment="1">
      <alignment horizontal="left" vertical="center"/>
    </xf>
    <xf numFmtId="0" fontId="20" fillId="18" borderId="28" xfId="0" applyFont="1" applyFill="1" applyBorder="1" applyAlignment="1">
      <alignment horizontal="left" vertical="center"/>
    </xf>
    <xf numFmtId="0" fontId="22" fillId="18" borderId="30" xfId="0" applyFont="1" applyFill="1" applyBorder="1" applyAlignment="1">
      <alignment horizontal="center" vertical="center" wrapText="1"/>
    </xf>
    <xf numFmtId="0" fontId="16" fillId="16" borderId="55" xfId="0" applyFont="1" applyFill="1" applyBorder="1" applyAlignment="1">
      <alignment horizontal="center" vertical="center"/>
    </xf>
    <xf numFmtId="0" fontId="16" fillId="16" borderId="56" xfId="0" applyFont="1" applyFill="1" applyBorder="1" applyAlignment="1">
      <alignment horizontal="center" vertical="center"/>
    </xf>
    <xf numFmtId="0" fontId="20" fillId="18" borderId="55" xfId="0" applyFont="1" applyFill="1" applyBorder="1" applyAlignment="1">
      <alignment horizontal="center" vertical="center"/>
    </xf>
    <xf numFmtId="0" fontId="20" fillId="18" borderId="15" xfId="0" applyFont="1" applyFill="1" applyBorder="1" applyAlignment="1">
      <alignment horizontal="center" vertical="center"/>
    </xf>
    <xf numFmtId="0" fontId="20" fillId="2" borderId="27" xfId="0" applyFont="1" applyFill="1" applyBorder="1" applyAlignment="1" applyProtection="1">
      <alignment horizontal="center" vertical="center"/>
      <protection locked="0"/>
    </xf>
    <xf numFmtId="0" fontId="20" fillId="18" borderId="23" xfId="0" applyFont="1" applyFill="1" applyBorder="1" applyAlignment="1">
      <alignment horizontal="left" vertical="center" wrapText="1"/>
    </xf>
    <xf numFmtId="0" fontId="22" fillId="18" borderId="25" xfId="0" applyFont="1" applyFill="1" applyBorder="1" applyAlignment="1">
      <alignment horizontal="center" vertical="center" wrapText="1"/>
    </xf>
    <xf numFmtId="0" fontId="20" fillId="18" borderId="7" xfId="0" applyFont="1" applyFill="1" applyBorder="1" applyAlignment="1">
      <alignment horizontal="center" vertical="center"/>
    </xf>
    <xf numFmtId="0" fontId="22" fillId="18" borderId="26" xfId="0" applyFont="1" applyFill="1" applyBorder="1" applyAlignment="1">
      <alignment horizontal="center" vertical="center" wrapText="1"/>
    </xf>
    <xf numFmtId="0" fontId="20" fillId="18" borderId="29"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20" fillId="0" borderId="28" xfId="0" applyFont="1" applyBorder="1" applyAlignment="1" applyProtection="1">
      <alignment horizontal="center" vertical="center" wrapText="1"/>
      <protection locked="0"/>
    </xf>
    <xf numFmtId="0" fontId="20" fillId="2" borderId="11" xfId="0" applyFont="1" applyFill="1" applyBorder="1" applyAlignment="1" applyProtection="1">
      <alignment horizontal="center" vertical="center"/>
      <protection locked="0"/>
    </xf>
    <xf numFmtId="0" fontId="22" fillId="18" borderId="24" xfId="0" applyFont="1" applyFill="1" applyBorder="1" applyAlignment="1">
      <alignment horizontal="center" vertical="center"/>
    </xf>
    <xf numFmtId="0" fontId="22" fillId="18" borderId="25" xfId="0" applyFont="1" applyFill="1" applyBorder="1" applyAlignment="1">
      <alignment horizontal="center" vertical="center"/>
    </xf>
    <xf numFmtId="0" fontId="20" fillId="2" borderId="57" xfId="0" applyFont="1" applyFill="1" applyBorder="1" applyAlignment="1" applyProtection="1">
      <alignment horizontal="center" vertical="center"/>
      <protection locked="0"/>
    </xf>
    <xf numFmtId="0" fontId="20" fillId="2" borderId="25" xfId="0" applyFont="1" applyFill="1" applyBorder="1" applyAlignment="1" applyProtection="1">
      <alignment horizontal="center" vertical="center"/>
      <protection locked="0"/>
    </xf>
    <xf numFmtId="0" fontId="20" fillId="2" borderId="24" xfId="0" applyFont="1" applyFill="1" applyBorder="1" applyAlignment="1" applyProtection="1">
      <alignment horizontal="center" vertical="center"/>
      <protection locked="0"/>
    </xf>
    <xf numFmtId="0" fontId="22" fillId="18" borderId="55" xfId="0" applyFont="1" applyFill="1" applyBorder="1" applyAlignment="1">
      <alignment horizontal="center" vertical="center"/>
    </xf>
    <xf numFmtId="0" fontId="22" fillId="18" borderId="15" xfId="0" applyFont="1" applyFill="1" applyBorder="1" applyAlignment="1">
      <alignment horizontal="center" vertical="center"/>
    </xf>
    <xf numFmtId="0" fontId="20" fillId="2" borderId="8" xfId="0" applyFont="1" applyFill="1" applyBorder="1" applyAlignment="1" applyProtection="1">
      <alignment horizontal="center" vertical="center"/>
      <protection locked="0"/>
    </xf>
    <xf numFmtId="0" fontId="20" fillId="18" borderId="56" xfId="0" applyFont="1" applyFill="1" applyBorder="1" applyAlignment="1">
      <alignment horizontal="center" vertical="center"/>
    </xf>
    <xf numFmtId="0" fontId="22" fillId="18" borderId="27" xfId="0" applyFont="1" applyFill="1" applyBorder="1" applyAlignment="1">
      <alignment horizontal="center" vertical="center" wrapText="1"/>
    </xf>
    <xf numFmtId="0" fontId="22" fillId="18" borderId="7" xfId="0" applyFont="1" applyFill="1" applyBorder="1" applyAlignment="1">
      <alignment horizontal="center" vertical="center" wrapText="1"/>
    </xf>
    <xf numFmtId="0" fontId="20" fillId="2" borderId="59" xfId="0" applyFont="1" applyFill="1" applyBorder="1" applyAlignment="1" applyProtection="1">
      <alignment horizontal="center" vertical="center"/>
      <protection locked="0"/>
    </xf>
    <xf numFmtId="164" fontId="20" fillId="18" borderId="30" xfId="0" applyNumberFormat="1" applyFont="1" applyFill="1" applyBorder="1" applyAlignment="1">
      <alignment horizontal="right" vertical="center"/>
    </xf>
    <xf numFmtId="164" fontId="20" fillId="2" borderId="7" xfId="0" applyNumberFormat="1" applyFont="1" applyFill="1" applyBorder="1" applyAlignment="1" applyProtection="1">
      <alignment horizontal="right" vertical="center"/>
      <protection locked="0"/>
    </xf>
    <xf numFmtId="166" fontId="20" fillId="2" borderId="7" xfId="0" applyNumberFormat="1" applyFont="1" applyFill="1" applyBorder="1" applyAlignment="1" applyProtection="1">
      <alignment horizontal="center" vertical="center"/>
      <protection locked="0"/>
    </xf>
    <xf numFmtId="164" fontId="20" fillId="18" borderId="7" xfId="0" applyNumberFormat="1" applyFont="1" applyFill="1" applyBorder="1" applyAlignment="1">
      <alignment horizontal="right" vertical="center"/>
    </xf>
    <xf numFmtId="0" fontId="22" fillId="18" borderId="30" xfId="0" applyFont="1" applyFill="1" applyBorder="1" applyAlignment="1">
      <alignment horizontal="center" vertical="center"/>
    </xf>
    <xf numFmtId="164" fontId="20" fillId="2" borderId="38" xfId="0" applyNumberFormat="1" applyFont="1" applyFill="1" applyBorder="1" applyAlignment="1">
      <alignment horizontal="left" vertical="center" wrapText="1"/>
    </xf>
    <xf numFmtId="0" fontId="17" fillId="16" borderId="32" xfId="0" applyFont="1" applyFill="1" applyBorder="1" applyAlignment="1">
      <alignment horizontal="left" vertical="center"/>
    </xf>
    <xf numFmtId="0" fontId="17" fillId="16" borderId="33" xfId="0" applyFont="1" applyFill="1" applyBorder="1" applyAlignment="1">
      <alignment horizontal="left" vertical="center"/>
    </xf>
    <xf numFmtId="0" fontId="17" fillId="16" borderId="34" xfId="0" applyFont="1" applyFill="1" applyBorder="1" applyAlignment="1">
      <alignment horizontal="left" vertical="center"/>
    </xf>
    <xf numFmtId="0" fontId="17" fillId="16" borderId="21" xfId="0" applyFont="1" applyFill="1" applyBorder="1" applyAlignment="1">
      <alignment horizontal="left" vertical="center" wrapText="1"/>
    </xf>
    <xf numFmtId="0" fontId="17" fillId="16" borderId="22" xfId="0" applyFont="1" applyFill="1" applyBorder="1" applyAlignment="1">
      <alignment horizontal="left" vertical="center" wrapText="1"/>
    </xf>
    <xf numFmtId="0" fontId="20" fillId="14" borderId="25" xfId="0" applyFont="1" applyFill="1" applyBorder="1" applyAlignment="1">
      <alignment horizontal="left" vertical="center" wrapText="1"/>
    </xf>
    <xf numFmtId="0" fontId="20" fillId="14" borderId="26" xfId="0" applyFont="1" applyFill="1" applyBorder="1" applyAlignment="1">
      <alignment horizontal="left" vertical="center" wrapText="1"/>
    </xf>
    <xf numFmtId="0" fontId="20" fillId="2" borderId="29" xfId="0" applyFont="1" applyFill="1" applyBorder="1" applyAlignment="1" applyProtection="1">
      <alignment horizontal="center" vertical="center"/>
      <protection locked="0"/>
    </xf>
    <xf numFmtId="0" fontId="20" fillId="2" borderId="30" xfId="0" applyFont="1" applyFill="1" applyBorder="1" applyAlignment="1" applyProtection="1">
      <alignment horizontal="center" vertical="center"/>
      <protection locked="0"/>
    </xf>
    <xf numFmtId="0" fontId="20" fillId="2" borderId="31" xfId="0" applyFont="1" applyFill="1" applyBorder="1" applyAlignment="1" applyProtection="1">
      <alignment horizontal="center" vertical="center"/>
      <protection locked="0"/>
    </xf>
    <xf numFmtId="0" fontId="17" fillId="16" borderId="21" xfId="0" applyFont="1" applyFill="1" applyBorder="1" applyAlignment="1">
      <alignment horizontal="left" vertical="center"/>
    </xf>
    <xf numFmtId="0" fontId="17" fillId="16" borderId="22" xfId="0" applyFont="1" applyFill="1" applyBorder="1" applyAlignment="1">
      <alignment horizontal="left" vertical="center"/>
    </xf>
    <xf numFmtId="0" fontId="17" fillId="16" borderId="23" xfId="0" applyFont="1" applyFill="1" applyBorder="1" applyAlignment="1">
      <alignment horizontal="left" vertical="center"/>
    </xf>
    <xf numFmtId="0" fontId="22" fillId="18" borderId="24" xfId="0" applyFont="1" applyFill="1" applyBorder="1" applyAlignment="1">
      <alignment horizontal="center" vertical="center" wrapText="1"/>
    </xf>
    <xf numFmtId="14" fontId="2" fillId="2" borderId="22" xfId="0" applyNumberFormat="1" applyFont="1" applyFill="1" applyBorder="1" applyAlignment="1" applyProtection="1">
      <alignment horizontal="center" vertical="center"/>
      <protection locked="0"/>
    </xf>
    <xf numFmtId="14" fontId="2" fillId="2" borderId="23" xfId="0" applyNumberFormat="1" applyFont="1" applyFill="1" applyBorder="1" applyAlignment="1" applyProtection="1">
      <alignment horizontal="center" vertical="center"/>
      <protection locked="0"/>
    </xf>
    <xf numFmtId="0" fontId="22" fillId="18" borderId="25" xfId="0" applyFont="1" applyFill="1" applyBorder="1" applyAlignment="1" applyProtection="1">
      <alignment horizontal="center" vertical="center" wrapText="1"/>
      <protection locked="0"/>
    </xf>
    <xf numFmtId="0" fontId="0" fillId="0" borderId="7" xfId="0" applyBorder="1" applyAlignment="1">
      <alignment horizontal="center"/>
    </xf>
    <xf numFmtId="9" fontId="5" fillId="2" borderId="7" xfId="2" applyFont="1" applyFill="1" applyBorder="1" applyAlignment="1" applyProtection="1">
      <alignment horizontal="center" vertical="center" wrapText="1"/>
    </xf>
    <xf numFmtId="0" fontId="20" fillId="18" borderId="25" xfId="0" applyFont="1" applyFill="1" applyBorder="1" applyAlignment="1">
      <alignment horizontal="center" vertical="center" wrapText="1"/>
    </xf>
    <xf numFmtId="0" fontId="20" fillId="2" borderId="35"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18" borderId="24" xfId="0" applyFont="1" applyFill="1" applyBorder="1" applyAlignment="1">
      <alignment horizontal="center" vertical="center"/>
    </xf>
    <xf numFmtId="0" fontId="20" fillId="18" borderId="27" xfId="0" applyFont="1" applyFill="1" applyBorder="1" applyAlignment="1">
      <alignment horizontal="center" vertical="center"/>
    </xf>
    <xf numFmtId="0" fontId="20" fillId="18" borderId="54" xfId="0" applyFont="1" applyFill="1" applyBorder="1" applyAlignment="1">
      <alignment horizontal="left" vertical="center"/>
    </xf>
    <xf numFmtId="9" fontId="20" fillId="2" borderId="7" xfId="2" applyFont="1" applyFill="1" applyBorder="1" applyAlignment="1" applyProtection="1">
      <alignment horizontal="center" vertical="center" wrapText="1"/>
      <protection locked="0"/>
    </xf>
    <xf numFmtId="9" fontId="20" fillId="2" borderId="15" xfId="2" applyFont="1" applyFill="1" applyBorder="1" applyAlignment="1" applyProtection="1">
      <alignment horizontal="center" vertical="center" wrapText="1"/>
      <protection locked="0"/>
    </xf>
    <xf numFmtId="0" fontId="22" fillId="18" borderId="26" xfId="0" applyFont="1" applyFill="1" applyBorder="1" applyAlignment="1">
      <alignment horizontal="center" vertical="center"/>
    </xf>
    <xf numFmtId="0" fontId="22" fillId="18" borderId="15" xfId="0" applyFont="1" applyFill="1" applyBorder="1" applyAlignment="1">
      <alignment horizontal="center" vertical="center" wrapText="1"/>
    </xf>
    <xf numFmtId="0" fontId="20" fillId="18" borderId="22" xfId="0" applyFont="1" applyFill="1" applyBorder="1" applyAlignment="1">
      <alignment horizontal="center" vertical="center"/>
    </xf>
    <xf numFmtId="0" fontId="20" fillId="18" borderId="23" xfId="0" applyFont="1" applyFill="1" applyBorder="1" applyAlignment="1">
      <alignment horizontal="center" vertical="center"/>
    </xf>
    <xf numFmtId="164" fontId="20" fillId="2" borderId="26" xfId="0" applyNumberFormat="1" applyFont="1" applyFill="1" applyBorder="1" applyAlignment="1" applyProtection="1">
      <alignment horizontal="center" vertical="center"/>
      <protection locked="0"/>
    </xf>
    <xf numFmtId="164" fontId="20" fillId="2" borderId="31" xfId="0" applyNumberFormat="1" applyFont="1" applyFill="1" applyBorder="1" applyAlignment="1" applyProtection="1">
      <alignment horizontal="center" vertical="center"/>
      <protection locked="0"/>
    </xf>
    <xf numFmtId="0" fontId="20" fillId="0" borderId="22" xfId="0" applyFont="1" applyBorder="1" applyAlignment="1" applyProtection="1">
      <alignment horizontal="center" vertical="center"/>
      <protection locked="0"/>
    </xf>
    <xf numFmtId="0" fontId="20" fillId="0" borderId="23" xfId="0" applyFont="1" applyBorder="1" applyAlignment="1" applyProtection="1">
      <alignment horizontal="center" vertical="center"/>
      <protection locked="0"/>
    </xf>
    <xf numFmtId="0" fontId="0" fillId="0" borderId="25" xfId="0" applyBorder="1" applyAlignment="1">
      <alignment horizontal="center"/>
    </xf>
    <xf numFmtId="0" fontId="17" fillId="16" borderId="21" xfId="0" applyFont="1" applyFill="1" applyBorder="1" applyAlignment="1">
      <alignment horizontal="center" vertical="center" wrapText="1"/>
    </xf>
    <xf numFmtId="0" fontId="17" fillId="16" borderId="22" xfId="0" applyFont="1" applyFill="1" applyBorder="1" applyAlignment="1">
      <alignment horizontal="center" vertical="center" wrapText="1"/>
    </xf>
    <xf numFmtId="0" fontId="22" fillId="18" borderId="28" xfId="0" applyFont="1" applyFill="1" applyBorder="1" applyAlignment="1">
      <alignment horizontal="center" vertical="center" wrapText="1"/>
    </xf>
    <xf numFmtId="1" fontId="20" fillId="2" borderId="7" xfId="0" applyNumberFormat="1" applyFont="1" applyFill="1" applyBorder="1" applyAlignment="1" applyProtection="1">
      <alignment horizontal="center" vertical="center"/>
      <protection locked="0"/>
    </xf>
    <xf numFmtId="1" fontId="2" fillId="2" borderId="7" xfId="0" applyNumberFormat="1" applyFont="1" applyFill="1" applyBorder="1" applyAlignment="1" applyProtection="1">
      <alignment horizontal="center" vertical="center"/>
      <protection locked="0"/>
    </xf>
    <xf numFmtId="0" fontId="22" fillId="18" borderId="31" xfId="0" applyFont="1" applyFill="1" applyBorder="1" applyAlignment="1">
      <alignment horizontal="center" vertical="center" wrapText="1"/>
    </xf>
    <xf numFmtId="0" fontId="16" fillId="16" borderId="29" xfId="0" applyFont="1" applyFill="1" applyBorder="1" applyAlignment="1">
      <alignment horizontal="center" vertical="center"/>
    </xf>
    <xf numFmtId="0" fontId="16" fillId="16" borderId="31" xfId="0" applyFont="1" applyFill="1" applyBorder="1" applyAlignment="1">
      <alignment horizontal="center" vertical="center"/>
    </xf>
    <xf numFmtId="0" fontId="22" fillId="18" borderId="29" xfId="0" applyFont="1" applyFill="1" applyBorder="1" applyAlignment="1">
      <alignment horizontal="center" vertical="center" wrapText="1"/>
    </xf>
    <xf numFmtId="0" fontId="22" fillId="18" borderId="56" xfId="0" applyFont="1" applyFill="1" applyBorder="1" applyAlignment="1">
      <alignment horizontal="center" vertical="center" wrapText="1"/>
    </xf>
    <xf numFmtId="0" fontId="20" fillId="2" borderId="26" xfId="0" applyFont="1" applyFill="1" applyBorder="1" applyAlignment="1" applyProtection="1">
      <alignment horizontal="center" vertical="center"/>
      <protection locked="0"/>
    </xf>
    <xf numFmtId="0" fontId="20" fillId="18" borderId="42" xfId="0" applyFont="1" applyFill="1" applyBorder="1" applyAlignment="1">
      <alignment horizontal="center" vertical="center"/>
    </xf>
    <xf numFmtId="0" fontId="20" fillId="0" borderId="30" xfId="0" applyFont="1" applyBorder="1" applyAlignment="1" applyProtection="1">
      <alignment horizontal="center" vertical="center"/>
      <protection locked="0"/>
    </xf>
    <xf numFmtId="0" fontId="20" fillId="0" borderId="29" xfId="0" applyFont="1" applyBorder="1" applyAlignment="1" applyProtection="1">
      <alignment horizontal="center" vertical="center"/>
      <protection locked="0"/>
    </xf>
    <xf numFmtId="0" fontId="20" fillId="2" borderId="43" xfId="0" applyFont="1" applyFill="1" applyBorder="1" applyAlignment="1" applyProtection="1">
      <alignment horizontal="left" vertical="center"/>
      <protection locked="0"/>
    </xf>
    <xf numFmtId="0" fontId="20" fillId="2" borderId="44" xfId="0" applyFont="1" applyFill="1" applyBorder="1" applyAlignment="1" applyProtection="1">
      <alignment horizontal="left" vertical="center"/>
      <protection locked="0"/>
    </xf>
    <xf numFmtId="0" fontId="20" fillId="2" borderId="47" xfId="0" applyFont="1" applyFill="1" applyBorder="1" applyAlignment="1" applyProtection="1">
      <alignment horizontal="left" vertical="center"/>
      <protection locked="0"/>
    </xf>
    <xf numFmtId="0" fontId="20" fillId="18" borderId="43" xfId="0" applyFont="1" applyFill="1" applyBorder="1" applyAlignment="1">
      <alignment horizontal="center" vertical="center"/>
    </xf>
    <xf numFmtId="0" fontId="20" fillId="18" borderId="44" xfId="0" applyFont="1" applyFill="1" applyBorder="1" applyAlignment="1">
      <alignment horizontal="center" vertical="center"/>
    </xf>
    <xf numFmtId="0" fontId="20" fillId="18" borderId="47" xfId="0" applyFont="1" applyFill="1" applyBorder="1" applyAlignment="1">
      <alignment horizontal="center" vertical="center"/>
    </xf>
    <xf numFmtId="0" fontId="16" fillId="16" borderId="21" xfId="0" applyFont="1" applyFill="1" applyBorder="1" applyAlignment="1">
      <alignment horizontal="center" vertical="center"/>
    </xf>
    <xf numFmtId="0" fontId="16" fillId="16" borderId="22" xfId="0" applyFont="1" applyFill="1" applyBorder="1" applyAlignment="1">
      <alignment horizontal="center" vertical="center"/>
    </xf>
    <xf numFmtId="0" fontId="25" fillId="0" borderId="30" xfId="1" applyFont="1" applyBorder="1" applyAlignment="1" applyProtection="1">
      <alignment vertical="center"/>
      <protection locked="0"/>
    </xf>
    <xf numFmtId="0" fontId="25" fillId="0" borderId="31" xfId="1" applyFont="1" applyBorder="1" applyAlignment="1" applyProtection="1">
      <alignment vertical="center"/>
      <protection locked="0"/>
    </xf>
    <xf numFmtId="0" fontId="25" fillId="0" borderId="27" xfId="1" applyFont="1" applyBorder="1" applyAlignment="1">
      <alignment vertical="center" wrapText="1"/>
    </xf>
    <xf numFmtId="0" fontId="25" fillId="0" borderId="7" xfId="1" applyFont="1" applyBorder="1" applyAlignment="1">
      <alignment vertical="center" wrapText="1"/>
    </xf>
    <xf numFmtId="0" fontId="25" fillId="0" borderId="29" xfId="1" applyFont="1" applyBorder="1" applyAlignment="1">
      <alignment vertical="center" wrapText="1"/>
    </xf>
    <xf numFmtId="0" fontId="25" fillId="0" borderId="30" xfId="1" applyFont="1" applyBorder="1" applyAlignment="1">
      <alignment vertical="center" wrapText="1"/>
    </xf>
    <xf numFmtId="0" fontId="26" fillId="0" borderId="7" xfId="1" applyFont="1" applyBorder="1" applyAlignment="1" applyProtection="1">
      <alignment vertical="center"/>
      <protection locked="0"/>
    </xf>
    <xf numFmtId="0" fontId="26" fillId="0" borderId="30" xfId="1" applyFont="1" applyBorder="1" applyAlignment="1" applyProtection="1">
      <alignment vertical="center"/>
      <protection locked="0"/>
    </xf>
    <xf numFmtId="0" fontId="25" fillId="0" borderId="7" xfId="1" applyFont="1" applyBorder="1" applyAlignment="1" applyProtection="1">
      <alignment vertical="center"/>
      <protection locked="0"/>
    </xf>
    <xf numFmtId="0" fontId="25" fillId="0" borderId="28" xfId="1" applyFont="1" applyBorder="1" applyAlignment="1" applyProtection="1">
      <alignment vertical="center"/>
      <protection locked="0"/>
    </xf>
    <xf numFmtId="0" fontId="16" fillId="16" borderId="30" xfId="0" applyFont="1" applyFill="1" applyBorder="1" applyAlignment="1">
      <alignment horizontal="center" vertical="center"/>
    </xf>
    <xf numFmtId="0" fontId="20" fillId="2" borderId="58" xfId="0" applyFont="1" applyFill="1" applyBorder="1" applyAlignment="1" applyProtection="1">
      <alignment horizontal="center" vertical="center"/>
      <protection locked="0"/>
    </xf>
    <xf numFmtId="0" fontId="16" fillId="16" borderId="23" xfId="0" applyFont="1" applyFill="1" applyBorder="1" applyAlignment="1">
      <alignment horizontal="center" vertical="center"/>
    </xf>
    <xf numFmtId="0" fontId="20" fillId="18" borderId="21" xfId="0" applyFont="1" applyFill="1" applyBorder="1" applyAlignment="1">
      <alignment horizontal="center" vertical="center"/>
    </xf>
    <xf numFmtId="0" fontId="20" fillId="18" borderId="28" xfId="0" applyFont="1" applyFill="1" applyBorder="1" applyAlignment="1">
      <alignment horizontal="left" vertical="center" wrapText="1"/>
    </xf>
    <xf numFmtId="0" fontId="17" fillId="16" borderId="60" xfId="0" applyFont="1" applyFill="1" applyBorder="1" applyAlignment="1">
      <alignment horizontal="left" vertical="center"/>
    </xf>
    <xf numFmtId="0" fontId="17" fillId="16" borderId="61" xfId="0" applyFont="1" applyFill="1" applyBorder="1" applyAlignment="1">
      <alignment horizontal="left" vertical="center"/>
    </xf>
    <xf numFmtId="0" fontId="17" fillId="16" borderId="62" xfId="0" applyFont="1" applyFill="1" applyBorder="1" applyAlignment="1">
      <alignment horizontal="left" vertical="center"/>
    </xf>
    <xf numFmtId="15" fontId="20" fillId="2" borderId="43" xfId="0" applyNumberFormat="1" applyFont="1" applyFill="1" applyBorder="1" applyAlignment="1" applyProtection="1">
      <alignment horizontal="center" vertical="center"/>
      <protection locked="0"/>
    </xf>
    <xf numFmtId="0" fontId="20" fillId="2" borderId="44" xfId="0" applyFont="1" applyFill="1" applyBorder="1" applyAlignment="1" applyProtection="1">
      <alignment horizontal="center" vertical="center"/>
      <protection locked="0"/>
    </xf>
    <xf numFmtId="0" fontId="20" fillId="2" borderId="47" xfId="0" applyFont="1" applyFill="1" applyBorder="1" applyAlignment="1" applyProtection="1">
      <alignment horizontal="center" vertical="center"/>
      <protection locked="0"/>
    </xf>
    <xf numFmtId="0" fontId="20" fillId="18" borderId="43" xfId="0" applyFont="1" applyFill="1" applyBorder="1" applyAlignment="1">
      <alignment horizontal="center" vertical="center" wrapText="1"/>
    </xf>
    <xf numFmtId="0" fontId="20" fillId="2" borderId="43" xfId="0" applyFont="1" applyFill="1" applyBorder="1" applyAlignment="1" applyProtection="1">
      <alignment horizontal="left" vertical="center" wrapText="1"/>
      <protection locked="0"/>
    </xf>
    <xf numFmtId="0" fontId="20" fillId="2" borderId="44" xfId="0" applyFont="1" applyFill="1" applyBorder="1" applyAlignment="1" applyProtection="1">
      <alignment horizontal="left" vertical="center" wrapText="1"/>
      <protection locked="0"/>
    </xf>
    <xf numFmtId="0" fontId="20" fillId="2" borderId="47" xfId="0" applyFont="1" applyFill="1" applyBorder="1" applyAlignment="1" applyProtection="1">
      <alignment horizontal="left" vertical="center" wrapText="1"/>
      <protection locked="0"/>
    </xf>
    <xf numFmtId="0" fontId="20" fillId="18" borderId="61" xfId="0" applyFont="1" applyFill="1" applyBorder="1" applyAlignment="1">
      <alignment horizontal="left" vertical="center"/>
    </xf>
    <xf numFmtId="0" fontId="20" fillId="18" borderId="62" xfId="0" applyFont="1" applyFill="1" applyBorder="1" applyAlignment="1">
      <alignment horizontal="left" vertical="center"/>
    </xf>
    <xf numFmtId="0" fontId="20" fillId="18" borderId="61" xfId="0" applyFont="1" applyFill="1" applyBorder="1" applyAlignment="1">
      <alignment horizontal="left" vertical="center" wrapText="1"/>
    </xf>
    <xf numFmtId="0" fontId="20" fillId="18" borderId="62" xfId="0" applyFont="1" applyFill="1" applyBorder="1" applyAlignment="1">
      <alignment horizontal="left" vertical="center" wrapText="1"/>
    </xf>
    <xf numFmtId="0" fontId="20" fillId="18" borderId="28" xfId="0" applyFont="1" applyFill="1" applyBorder="1" applyAlignment="1">
      <alignment horizontal="center" vertical="center"/>
    </xf>
    <xf numFmtId="0" fontId="5" fillId="2" borderId="7" xfId="0" applyFont="1" applyFill="1" applyBorder="1" applyAlignment="1" applyProtection="1">
      <alignment horizontal="center" vertical="center"/>
      <protection locked="0"/>
    </xf>
    <xf numFmtId="0" fontId="20" fillId="18" borderId="44" xfId="0" applyFont="1" applyFill="1" applyBorder="1" applyAlignment="1">
      <alignment horizontal="center" vertical="center" wrapText="1"/>
    </xf>
    <xf numFmtId="0" fontId="20" fillId="18" borderId="47" xfId="0" applyFont="1" applyFill="1" applyBorder="1" applyAlignment="1">
      <alignment horizontal="center" vertical="center" wrapText="1"/>
    </xf>
    <xf numFmtId="0" fontId="20" fillId="18" borderId="23" xfId="0" applyFont="1" applyFill="1" applyBorder="1" applyAlignment="1">
      <alignment horizontal="left" vertical="center"/>
    </xf>
    <xf numFmtId="0" fontId="16" fillId="16" borderId="27" xfId="0" applyFont="1" applyFill="1" applyBorder="1" applyAlignment="1">
      <alignment horizontal="center" vertical="center"/>
    </xf>
    <xf numFmtId="0" fontId="16" fillId="16" borderId="28" xfId="0" applyFont="1" applyFill="1" applyBorder="1" applyAlignment="1">
      <alignment horizontal="center" vertical="center"/>
    </xf>
    <xf numFmtId="0" fontId="20" fillId="18" borderId="8" xfId="0" applyFont="1" applyFill="1" applyBorder="1" applyAlignment="1">
      <alignment horizontal="center" vertical="center"/>
    </xf>
    <xf numFmtId="0" fontId="34" fillId="0" borderId="52" xfId="0" applyFont="1" applyBorder="1" applyAlignment="1" applyProtection="1">
      <alignment horizontal="center" vertical="center" wrapText="1"/>
      <protection locked="0"/>
    </xf>
    <xf numFmtId="0" fontId="34" fillId="0" borderId="33"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0" borderId="53" xfId="0" applyFont="1" applyBorder="1" applyAlignment="1" applyProtection="1">
      <alignment horizontal="center" vertical="center" wrapText="1"/>
      <protection locked="0"/>
    </xf>
    <xf numFmtId="0" fontId="34" fillId="0" borderId="0" xfId="0" applyFont="1" applyAlignment="1" applyProtection="1">
      <alignment horizontal="center" vertical="center" wrapText="1"/>
      <protection locked="0"/>
    </xf>
    <xf numFmtId="0" fontId="34" fillId="0" borderId="36" xfId="0" applyFont="1" applyBorder="1" applyAlignment="1" applyProtection="1">
      <alignment horizontal="center" vertical="center" wrapText="1"/>
      <protection locked="0"/>
    </xf>
    <xf numFmtId="0" fontId="34" fillId="0" borderId="14" xfId="0" applyFont="1" applyBorder="1" applyAlignment="1" applyProtection="1">
      <alignment horizontal="center" vertical="center" wrapText="1"/>
      <protection locked="0"/>
    </xf>
    <xf numFmtId="0" fontId="34" fillId="0" borderId="9" xfId="0" applyFont="1" applyBorder="1" applyAlignment="1" applyProtection="1">
      <alignment horizontal="center" vertical="center" wrapText="1"/>
      <protection locked="0"/>
    </xf>
    <xf numFmtId="0" fontId="34" fillId="0" borderId="75" xfId="0" applyFont="1" applyBorder="1" applyAlignment="1" applyProtection="1">
      <alignment horizontal="center" vertical="center" wrapText="1"/>
      <protection locked="0"/>
    </xf>
    <xf numFmtId="0" fontId="34" fillId="0" borderId="1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0" borderId="76" xfId="0" applyFont="1" applyBorder="1" applyAlignment="1" applyProtection="1">
      <alignment horizontal="center" vertical="center" wrapText="1"/>
      <protection locked="0"/>
    </xf>
    <xf numFmtId="0" fontId="37" fillId="2" borderId="54" xfId="0" applyFont="1" applyFill="1" applyBorder="1" applyAlignment="1">
      <alignment horizontal="center" vertical="center" wrapText="1"/>
    </xf>
    <xf numFmtId="0" fontId="37" fillId="2" borderId="41" xfId="0" applyFont="1" applyFill="1" applyBorder="1" applyAlignment="1">
      <alignment horizontal="center" vertical="center" wrapText="1"/>
    </xf>
    <xf numFmtId="0" fontId="37" fillId="2" borderId="77" xfId="0" applyFont="1" applyFill="1" applyBorder="1" applyAlignment="1">
      <alignment horizontal="center" vertical="center" wrapText="1"/>
    </xf>
    <xf numFmtId="0" fontId="33" fillId="0" borderId="12"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8" xfId="0" applyFont="1" applyBorder="1" applyAlignment="1">
      <alignment horizontal="center" vertical="center" wrapText="1"/>
    </xf>
    <xf numFmtId="0" fontId="2" fillId="2" borderId="54" xfId="0" applyFont="1" applyFill="1" applyBorder="1" applyAlignment="1">
      <alignment horizontal="center" vertical="center"/>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0" xfId="0" applyFont="1" applyAlignment="1">
      <alignment horizontal="center" vertical="center" wrapText="1"/>
    </xf>
    <xf numFmtId="0" fontId="2" fillId="0" borderId="49"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6" xfId="0" applyFont="1" applyBorder="1" applyAlignment="1">
      <alignment horizontal="center" vertical="center" wrapText="1"/>
    </xf>
    <xf numFmtId="0" fontId="36" fillId="17" borderId="12" xfId="0" applyFont="1" applyFill="1" applyBorder="1" applyAlignment="1" applyProtection="1">
      <alignment horizontal="center" vertical="center"/>
      <protection locked="0"/>
    </xf>
    <xf numFmtId="0" fontId="36" fillId="17" borderId="10" xfId="0" applyFont="1" applyFill="1" applyBorder="1" applyAlignment="1" applyProtection="1">
      <alignment horizontal="center" vertical="center"/>
      <protection locked="0"/>
    </xf>
    <xf numFmtId="0" fontId="36" fillId="17" borderId="8" xfId="0" applyFont="1" applyFill="1" applyBorder="1" applyAlignment="1" applyProtection="1">
      <alignment horizontal="center" vertical="center"/>
      <protection locked="0"/>
    </xf>
    <xf numFmtId="0" fontId="17" fillId="16" borderId="52" xfId="0" applyFont="1" applyFill="1" applyBorder="1" applyAlignment="1">
      <alignment horizontal="center" vertical="center" wrapText="1"/>
    </xf>
    <xf numFmtId="0" fontId="17" fillId="16" borderId="33" xfId="0" applyFont="1" applyFill="1" applyBorder="1" applyAlignment="1">
      <alignment horizontal="center" vertical="center" wrapText="1"/>
    </xf>
    <xf numFmtId="0" fontId="17" fillId="16" borderId="48" xfId="0" applyFont="1" applyFill="1" applyBorder="1" applyAlignment="1">
      <alignment horizontal="center" vertical="center" wrapText="1"/>
    </xf>
    <xf numFmtId="0" fontId="17" fillId="16" borderId="14" xfId="0" applyFont="1" applyFill="1" applyBorder="1" applyAlignment="1">
      <alignment horizontal="center" vertical="center" wrapText="1"/>
    </xf>
    <xf numFmtId="0" fontId="17" fillId="16" borderId="9" xfId="0" applyFont="1" applyFill="1" applyBorder="1" applyAlignment="1">
      <alignment horizontal="center" vertical="center" wrapText="1"/>
    </xf>
    <xf numFmtId="0" fontId="17" fillId="16" borderId="16" xfId="0" applyFont="1" applyFill="1" applyBorder="1" applyAlignment="1">
      <alignment horizontal="center" vertical="center" wrapText="1"/>
    </xf>
    <xf numFmtId="0" fontId="3" fillId="6" borderId="7" xfId="0" applyFont="1" applyFill="1" applyBorder="1" applyAlignment="1">
      <alignment horizontal="center" vertical="center"/>
    </xf>
    <xf numFmtId="0" fontId="3" fillId="11" borderId="12"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8" borderId="7" xfId="0" applyFont="1" applyFill="1" applyBorder="1" applyAlignment="1">
      <alignment horizontal="center" vertical="center"/>
    </xf>
    <xf numFmtId="0" fontId="3" fillId="8" borderId="14" xfId="0" applyFont="1" applyFill="1" applyBorder="1" applyAlignment="1">
      <alignment horizontal="center" vertical="center"/>
    </xf>
    <xf numFmtId="0" fontId="3" fillId="8" borderId="9" xfId="0" applyFont="1" applyFill="1" applyBorder="1" applyAlignment="1">
      <alignment horizontal="center" vertical="center"/>
    </xf>
    <xf numFmtId="0" fontId="3" fillId="8" borderId="16" xfId="0" applyFont="1" applyFill="1" applyBorder="1" applyAlignment="1">
      <alignment horizontal="center" vertical="center"/>
    </xf>
    <xf numFmtId="0" fontId="16" fillId="10" borderId="12" xfId="0" applyFont="1" applyFill="1" applyBorder="1" applyAlignment="1">
      <alignment horizontal="center" vertical="center" wrapText="1"/>
    </xf>
    <xf numFmtId="0" fontId="16" fillId="10" borderId="10" xfId="0" applyFont="1" applyFill="1" applyBorder="1" applyAlignment="1">
      <alignment horizontal="center" vertical="center" wrapText="1"/>
    </xf>
    <xf numFmtId="0" fontId="16" fillId="10" borderId="8" xfId="0" applyFont="1" applyFill="1" applyBorder="1" applyAlignment="1">
      <alignment horizontal="center" vertical="center" wrapText="1"/>
    </xf>
    <xf numFmtId="0" fontId="16" fillId="9" borderId="7" xfId="0" applyFont="1" applyFill="1" applyBorder="1" applyAlignment="1">
      <alignment horizontal="center" vertical="center" wrapText="1"/>
    </xf>
    <xf numFmtId="0" fontId="17" fillId="9" borderId="7"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7" fillId="10" borderId="9" xfId="0" applyFont="1" applyFill="1" applyBorder="1" applyAlignment="1">
      <alignment horizontal="center" vertical="center" wrapText="1"/>
    </xf>
    <xf numFmtId="0" fontId="17" fillId="10" borderId="1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7" fillId="8" borderId="14" xfId="0" applyFont="1" applyFill="1" applyBorder="1" applyAlignment="1">
      <alignment horizontal="center" vertical="center" wrapText="1"/>
    </xf>
    <xf numFmtId="0" fontId="17" fillId="8" borderId="9" xfId="0" applyFont="1" applyFill="1" applyBorder="1" applyAlignment="1">
      <alignment horizontal="center" vertical="center" wrapText="1"/>
    </xf>
    <xf numFmtId="0" fontId="16" fillId="8" borderId="10" xfId="0" applyFont="1" applyFill="1" applyBorder="1" applyAlignment="1">
      <alignment horizontal="center" vertical="center" wrapText="1"/>
    </xf>
    <xf numFmtId="0" fontId="25" fillId="0" borderId="7" xfId="1" applyFont="1" applyBorder="1" applyAlignment="1">
      <alignment horizontal="left" vertical="center"/>
    </xf>
    <xf numFmtId="0" fontId="20" fillId="14" borderId="7" xfId="0" applyFont="1" applyFill="1" applyBorder="1" applyAlignment="1">
      <alignment horizontal="center" vertical="center"/>
    </xf>
    <xf numFmtId="0" fontId="17" fillId="16" borderId="23" xfId="0" applyFont="1" applyFill="1" applyBorder="1" applyAlignment="1">
      <alignment horizontal="left" vertical="center" wrapText="1"/>
    </xf>
    <xf numFmtId="0" fontId="30" fillId="14" borderId="22" xfId="0" applyFont="1" applyFill="1" applyBorder="1" applyAlignment="1">
      <alignment horizontal="center" vertical="center"/>
    </xf>
    <xf numFmtId="0" fontId="30" fillId="14" borderId="23" xfId="0" applyFont="1" applyFill="1" applyBorder="1" applyAlignment="1">
      <alignment horizontal="center" vertical="center"/>
    </xf>
    <xf numFmtId="2" fontId="22" fillId="14" borderId="26" xfId="0" applyNumberFormat="1" applyFont="1" applyFill="1" applyBorder="1" applyAlignment="1">
      <alignment horizontal="center" vertical="center" wrapText="1"/>
    </xf>
    <xf numFmtId="2" fontId="22" fillId="14" borderId="28" xfId="0" applyNumberFormat="1" applyFont="1" applyFill="1" applyBorder="1" applyAlignment="1">
      <alignment horizontal="center" vertical="center" wrapText="1"/>
    </xf>
    <xf numFmtId="2" fontId="22" fillId="14" borderId="31" xfId="0" applyNumberFormat="1" applyFont="1" applyFill="1" applyBorder="1" applyAlignment="1">
      <alignment horizontal="center" vertical="center" wrapText="1"/>
    </xf>
    <xf numFmtId="0" fontId="17" fillId="16" borderId="23" xfId="0" applyFont="1" applyFill="1" applyBorder="1" applyAlignment="1">
      <alignment horizontal="center" vertical="center" wrapText="1"/>
    </xf>
    <xf numFmtId="0" fontId="20" fillId="14" borderId="30" xfId="0" applyFont="1" applyFill="1" applyBorder="1" applyAlignment="1">
      <alignment horizontal="center" vertical="center"/>
    </xf>
    <xf numFmtId="0" fontId="20" fillId="18" borderId="60" xfId="0" applyFont="1" applyFill="1" applyBorder="1" applyAlignment="1">
      <alignment horizontal="left" vertical="center" wrapText="1"/>
    </xf>
    <xf numFmtId="0" fontId="16" fillId="16" borderId="25" xfId="0" applyFont="1" applyFill="1" applyBorder="1" applyAlignment="1">
      <alignment horizontal="center" vertical="center"/>
    </xf>
    <xf numFmtId="0" fontId="17" fillId="16" borderId="25" xfId="0" applyFont="1" applyFill="1" applyBorder="1" applyAlignment="1">
      <alignment horizontal="left" vertical="center" wrapText="1"/>
    </xf>
    <xf numFmtId="170" fontId="20" fillId="2" borderId="7" xfId="0" applyNumberFormat="1" applyFont="1" applyFill="1" applyBorder="1" applyAlignment="1">
      <alignment horizontal="center" vertical="center"/>
    </xf>
    <xf numFmtId="170" fontId="20" fillId="2" borderId="28" xfId="0" applyNumberFormat="1" applyFont="1" applyFill="1" applyBorder="1" applyAlignment="1">
      <alignment horizontal="center" vertical="center"/>
    </xf>
    <xf numFmtId="0" fontId="20" fillId="0" borderId="30" xfId="0" applyFont="1" applyBorder="1" applyAlignment="1" applyProtection="1">
      <alignment horizontal="center" vertical="center" wrapText="1"/>
      <protection locked="0"/>
    </xf>
    <xf numFmtId="0" fontId="25" fillId="0" borderId="30" xfId="1" applyFont="1" applyBorder="1" applyAlignment="1">
      <alignment horizontal="left" vertical="center"/>
    </xf>
    <xf numFmtId="0" fontId="2" fillId="2" borderId="7"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0" fontId="2" fillId="2" borderId="30"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26" fillId="0" borderId="7" xfId="1" applyFont="1" applyBorder="1" applyAlignment="1" applyProtection="1">
      <alignment horizontal="center" vertical="center"/>
      <protection locked="0"/>
    </xf>
    <xf numFmtId="0" fontId="26" fillId="0" borderId="30" xfId="1" applyFont="1" applyBorder="1" applyAlignment="1" applyProtection="1">
      <alignment horizontal="center" vertical="center"/>
      <protection locked="0"/>
    </xf>
    <xf numFmtId="14" fontId="20" fillId="2" borderId="22" xfId="0" applyNumberFormat="1" applyFont="1" applyFill="1" applyBorder="1" applyAlignment="1" applyProtection="1">
      <alignment horizontal="left" vertical="center"/>
      <protection locked="0"/>
    </xf>
    <xf numFmtId="14" fontId="20" fillId="2" borderId="23" xfId="0" applyNumberFormat="1" applyFont="1" applyFill="1" applyBorder="1" applyAlignment="1" applyProtection="1">
      <alignment horizontal="left" vertical="center"/>
      <protection locked="0"/>
    </xf>
    <xf numFmtId="0" fontId="17" fillId="16" borderId="70" xfId="0" applyFont="1" applyFill="1" applyBorder="1" applyAlignment="1">
      <alignment horizontal="left" vertical="center" wrapText="1"/>
    </xf>
    <xf numFmtId="0" fontId="17" fillId="16" borderId="71" xfId="0" applyFont="1" applyFill="1" applyBorder="1" applyAlignment="1">
      <alignment horizontal="left" vertical="center" wrapText="1"/>
    </xf>
    <xf numFmtId="170" fontId="20" fillId="2" borderId="30" xfId="0" applyNumberFormat="1" applyFont="1" applyFill="1" applyBorder="1" applyAlignment="1">
      <alignment horizontal="center" vertical="center"/>
    </xf>
    <xf numFmtId="170" fontId="20" fillId="2" borderId="31" xfId="0" applyNumberFormat="1" applyFont="1" applyFill="1" applyBorder="1" applyAlignment="1">
      <alignment horizontal="center" vertical="center"/>
    </xf>
    <xf numFmtId="0" fontId="17" fillId="16" borderId="63" xfId="0" applyFont="1" applyFill="1" applyBorder="1" applyAlignment="1">
      <alignment horizontal="center" vertical="center" wrapText="1"/>
    </xf>
    <xf numFmtId="0" fontId="17" fillId="16" borderId="64" xfId="0" applyFont="1" applyFill="1" applyBorder="1" applyAlignment="1">
      <alignment horizontal="center" vertical="center" wrapText="1"/>
    </xf>
    <xf numFmtId="0" fontId="17" fillId="16" borderId="65" xfId="0" applyFont="1" applyFill="1" applyBorder="1" applyAlignment="1">
      <alignment horizontal="center" vertical="center" wrapText="1"/>
    </xf>
    <xf numFmtId="0" fontId="17" fillId="16" borderId="61" xfId="0" applyFont="1" applyFill="1" applyBorder="1" applyAlignment="1">
      <alignment horizontal="left" vertical="center" wrapText="1"/>
    </xf>
    <xf numFmtId="0" fontId="17" fillId="16" borderId="62" xfId="0" applyFont="1" applyFill="1" applyBorder="1" applyAlignment="1">
      <alignment horizontal="left" vertical="center" wrapText="1"/>
    </xf>
    <xf numFmtId="0" fontId="20" fillId="18" borderId="66" xfId="0" applyFont="1" applyFill="1" applyBorder="1" applyAlignment="1">
      <alignment horizontal="left" vertical="center" wrapText="1"/>
    </xf>
    <xf numFmtId="0" fontId="20" fillId="18" borderId="17" xfId="0" applyFont="1" applyFill="1" applyBorder="1" applyAlignment="1">
      <alignment horizontal="left" vertical="center" wrapText="1"/>
    </xf>
    <xf numFmtId="49" fontId="20" fillId="2" borderId="7" xfId="0" applyNumberFormat="1" applyFont="1" applyFill="1" applyBorder="1" applyAlignment="1" applyProtection="1">
      <alignment horizontal="left" vertical="center" wrapText="1"/>
      <protection locked="0"/>
    </xf>
    <xf numFmtId="0" fontId="16" fillId="16" borderId="26" xfId="0" applyFont="1" applyFill="1" applyBorder="1" applyAlignment="1">
      <alignment horizontal="center" vertical="center"/>
    </xf>
    <xf numFmtId="0" fontId="17" fillId="16" borderId="24" xfId="0" applyFont="1" applyFill="1" applyBorder="1" applyAlignment="1">
      <alignment horizontal="center" vertical="center" wrapText="1"/>
    </xf>
    <xf numFmtId="0" fontId="17" fillId="16" borderId="26" xfId="0" applyFont="1" applyFill="1" applyBorder="1" applyAlignment="1">
      <alignment horizontal="center" vertical="center" wrapText="1"/>
    </xf>
    <xf numFmtId="165" fontId="29" fillId="14" borderId="29" xfId="0" applyNumberFormat="1" applyFont="1" applyFill="1" applyBorder="1" applyAlignment="1">
      <alignment horizontal="center" vertical="center" wrapText="1"/>
    </xf>
    <xf numFmtId="165" fontId="29" fillId="14" borderId="30" xfId="0" applyNumberFormat="1" applyFont="1" applyFill="1" applyBorder="1" applyAlignment="1">
      <alignment horizontal="center" vertical="center" wrapText="1"/>
    </xf>
    <xf numFmtId="165" fontId="29" fillId="14" borderId="31" xfId="0" applyNumberFormat="1" applyFont="1" applyFill="1" applyBorder="1" applyAlignment="1">
      <alignment horizontal="center" vertical="center" wrapText="1"/>
    </xf>
    <xf numFmtId="2" fontId="22" fillId="14" borderId="26" xfId="0" applyNumberFormat="1" applyFont="1" applyFill="1" applyBorder="1" applyAlignment="1">
      <alignment horizontal="center" vertical="center"/>
    </xf>
    <xf numFmtId="2" fontId="22" fillId="14" borderId="31" xfId="0" applyNumberFormat="1" applyFont="1" applyFill="1" applyBorder="1" applyAlignment="1">
      <alignment horizontal="center" vertical="center"/>
    </xf>
    <xf numFmtId="0" fontId="20" fillId="18" borderId="63" xfId="0" applyFont="1" applyFill="1" applyBorder="1" applyAlignment="1">
      <alignment horizontal="left" vertical="center" wrapText="1"/>
    </xf>
    <xf numFmtId="0" fontId="20" fillId="18" borderId="64" xfId="0" applyFont="1" applyFill="1" applyBorder="1" applyAlignment="1">
      <alignment horizontal="left" vertical="center" wrapText="1"/>
    </xf>
    <xf numFmtId="2" fontId="22" fillId="14" borderId="62" xfId="0" applyNumberFormat="1" applyFont="1" applyFill="1" applyBorder="1" applyAlignment="1">
      <alignment horizontal="center" vertical="center" wrapText="1"/>
    </xf>
    <xf numFmtId="2" fontId="22" fillId="14" borderId="65" xfId="0" applyNumberFormat="1" applyFont="1" applyFill="1" applyBorder="1" applyAlignment="1">
      <alignment horizontal="center" vertical="center" wrapText="1"/>
    </xf>
    <xf numFmtId="0" fontId="17" fillId="16" borderId="66" xfId="0" applyFont="1" applyFill="1" applyBorder="1" applyAlignment="1">
      <alignment horizontal="center" vertical="center" wrapText="1"/>
    </xf>
    <xf numFmtId="0" fontId="17" fillId="16" borderId="17" xfId="0" applyFont="1" applyFill="1" applyBorder="1" applyAlignment="1">
      <alignment horizontal="center" vertical="center" wrapText="1"/>
    </xf>
    <xf numFmtId="0" fontId="17" fillId="16" borderId="67" xfId="0" applyFont="1" applyFill="1" applyBorder="1" applyAlignment="1">
      <alignment horizontal="center" vertical="center" wrapText="1"/>
    </xf>
    <xf numFmtId="2" fontId="22" fillId="14" borderId="67" xfId="0" applyNumberFormat="1" applyFont="1" applyFill="1" applyBorder="1" applyAlignment="1">
      <alignment horizontal="center" vertical="center" wrapText="1"/>
    </xf>
    <xf numFmtId="0" fontId="20" fillId="2" borderId="7" xfId="0" applyFont="1" applyFill="1" applyBorder="1" applyAlignment="1">
      <alignment horizontal="center" vertical="center"/>
    </xf>
    <xf numFmtId="0" fontId="20" fillId="2" borderId="28" xfId="0" applyFont="1" applyFill="1" applyBorder="1" applyAlignment="1">
      <alignment horizontal="center" vertical="center"/>
    </xf>
    <xf numFmtId="0" fontId="20" fillId="2" borderId="30" xfId="0" applyFont="1" applyFill="1" applyBorder="1" applyAlignment="1">
      <alignment horizontal="center" vertical="center"/>
    </xf>
    <xf numFmtId="0" fontId="20" fillId="2" borderId="31" xfId="0" applyFont="1" applyFill="1" applyBorder="1" applyAlignment="1">
      <alignment horizontal="center" vertical="center"/>
    </xf>
    <xf numFmtId="0" fontId="16" fillId="3" borderId="15"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0" borderId="15" xfId="0" applyFont="1" applyBorder="1" applyAlignment="1">
      <alignment horizontal="center" vertical="center" wrapText="1"/>
    </xf>
    <xf numFmtId="0" fontId="16" fillId="0" borderId="17" xfId="0" applyFont="1" applyBorder="1" applyAlignment="1">
      <alignment horizontal="center" vertical="center" wrapText="1"/>
    </xf>
    <xf numFmtId="0" fontId="16" fillId="3" borderId="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0" borderId="8" xfId="0" applyFont="1" applyBorder="1" applyAlignment="1">
      <alignment horizontal="center" vertical="center" wrapText="1"/>
    </xf>
    <xf numFmtId="0" fontId="16" fillId="0" borderId="11" xfId="0" applyFont="1" applyBorder="1" applyAlignment="1">
      <alignment horizontal="center" vertical="center" wrapText="1"/>
    </xf>
    <xf numFmtId="0" fontId="16" fillId="8" borderId="15"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6" fillId="0" borderId="7" xfId="0" applyFont="1" applyBorder="1" applyAlignment="1">
      <alignment horizontal="center" vertical="center" wrapText="1"/>
    </xf>
    <xf numFmtId="0" fontId="20" fillId="0" borderId="7" xfId="0" applyFont="1" applyBorder="1" applyAlignment="1">
      <alignment horizontal="center" vertical="center" wrapText="1"/>
    </xf>
    <xf numFmtId="0" fontId="20" fillId="6" borderId="7" xfId="0" applyFont="1" applyFill="1" applyBorder="1" applyAlignment="1">
      <alignment horizontal="center" vertical="center" wrapText="1"/>
    </xf>
    <xf numFmtId="0" fontId="39" fillId="0" borderId="0" xfId="0" applyFont="1" applyAlignment="1">
      <alignment horizontal="center"/>
    </xf>
    <xf numFmtId="0" fontId="39" fillId="0" borderId="33" xfId="0" applyFont="1" applyBorder="1" applyAlignment="1">
      <alignment horizontal="center"/>
    </xf>
    <xf numFmtId="0" fontId="39" fillId="0" borderId="33" xfId="0" applyFont="1" applyBorder="1" applyAlignment="1">
      <alignment horizontal="left"/>
    </xf>
    <xf numFmtId="0" fontId="39" fillId="0" borderId="32" xfId="0" applyFont="1" applyBorder="1" applyAlignment="1">
      <alignment horizontal="center"/>
    </xf>
  </cellXfs>
  <cellStyles count="6">
    <cellStyle name="Hipervínculo" xfId="3" builtinId="8"/>
    <cellStyle name="Millares" xfId="5" builtinId="3"/>
    <cellStyle name="Moneda" xfId="4" builtinId="4"/>
    <cellStyle name="Normal" xfId="0" builtinId="0"/>
    <cellStyle name="Normal 3" xfId="1" xr:uid="{00000000-0005-0000-0000-000004000000}"/>
    <cellStyle name="Porcentaje" xfId="2" builtinId="5"/>
  </cellStyles>
  <dxfs count="52">
    <dxf>
      <fill>
        <patternFill patternType="solid">
          <bgColor rgb="FF0070C0"/>
        </patternFill>
      </fill>
    </dxf>
    <dxf>
      <font>
        <color rgb="FF9C0006"/>
      </font>
      <fill>
        <patternFill>
          <bgColor rgb="FFFFC7CE"/>
        </patternFill>
      </fill>
    </dxf>
    <dxf>
      <font>
        <color rgb="FF582808"/>
      </font>
      <fill>
        <patternFill>
          <bgColor rgb="FFFFEB9C"/>
        </patternFill>
      </fill>
    </dxf>
    <dxf>
      <font>
        <b/>
        <i val="0"/>
        <color auto="1"/>
      </font>
      <fill>
        <patternFill>
          <bgColor theme="9" tint="0.59996337778862885"/>
        </patternFill>
      </fill>
    </dxf>
    <dxf>
      <font>
        <color theme="0"/>
      </font>
      <fill>
        <patternFill>
          <bgColor theme="0"/>
        </patternFill>
      </fill>
      <border>
        <left style="thin">
          <color rgb="FF92D050"/>
        </left>
        <right style="thin">
          <color rgb="FF92D050"/>
        </right>
        <top style="thin">
          <color rgb="FF92D050"/>
        </top>
        <bottom style="thin">
          <color rgb="FF92D050"/>
        </bottom>
        <vertical/>
        <horizontal/>
      </border>
    </dxf>
    <dxf>
      <font>
        <strike val="0"/>
        <outline val="0"/>
        <shadow val="0"/>
        <u val="none"/>
        <vertAlign val="baseline"/>
        <sz val="11"/>
        <color auto="1"/>
        <name val="Arial Narrow"/>
        <family val="2"/>
        <scheme val="none"/>
      </font>
      <numFmt numFmtId="0" formatCode="General"/>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border outline="0">
        <top style="thin">
          <color theme="7"/>
        </top>
        <bottom style="thin">
          <color theme="7"/>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border>
        <bottom style="thin">
          <color indexed="64"/>
        </bottom>
      </border>
    </dxf>
    <dxf>
      <font>
        <b/>
        <strike val="0"/>
        <outline val="0"/>
        <shadow val="0"/>
        <u val="none"/>
        <vertAlign val="baseline"/>
        <sz val="11"/>
        <color auto="1"/>
        <name val="Arial Narrow"/>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Arial Narrow"/>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auto="1"/>
        <name val="Arial Narrow"/>
        <family val="2"/>
        <scheme val="none"/>
      </font>
      <numFmt numFmtId="30" formatCode="@"/>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strike val="0"/>
        <outline val="0"/>
        <shadow val="0"/>
        <u val="none"/>
        <vertAlign val="baseline"/>
        <sz val="11"/>
        <color auto="1"/>
        <name val="Arial Narrow"/>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auto="1"/>
        <name val="Arial Narrow"/>
        <family val="2"/>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Arial Narrow"/>
        <family val="2"/>
        <scheme val="none"/>
      </font>
      <alignment horizontal="center" vertical="center" textRotation="0" wrapText="1" indent="0" justifyLastLine="0" shrinkToFit="0" readingOrder="0"/>
    </dxf>
    <dxf>
      <border outline="0">
        <top style="thin">
          <color theme="9"/>
        </top>
        <bottom style="thin">
          <color theme="9"/>
        </bottom>
      </border>
    </dxf>
    <dxf>
      <font>
        <b val="0"/>
        <i val="0"/>
        <strike val="0"/>
        <condense val="0"/>
        <extend val="0"/>
        <outline val="0"/>
        <shadow val="0"/>
        <u val="none"/>
        <vertAlign val="baseline"/>
        <sz val="11"/>
        <color auto="1"/>
        <name val="Arial Narrow"/>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auto="1"/>
        <name val="Arial Narrow"/>
        <family val="2"/>
        <scheme val="none"/>
      </font>
      <alignment horizontal="center" vertical="center" textRotation="0" wrapText="1" indent="0" justifyLastLine="0" shrinkToFit="0" readingOrder="0"/>
    </dxf>
    <dxf>
      <font>
        <strike val="0"/>
        <outline val="0"/>
        <shadow val="0"/>
        <u val="none"/>
        <vertAlign val="baseline"/>
        <sz val="11"/>
        <color auto="1"/>
        <name val="Arial Narrow"/>
        <family val="2"/>
        <scheme val="none"/>
      </font>
      <numFmt numFmtId="0" formatCode="General"/>
      <alignment horizontal="center" vertical="center" textRotation="0" wrapText="1" indent="0" justifyLastLine="0" shrinkToFit="0" readingOrder="0"/>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border outline="0">
        <top style="thin">
          <color theme="7"/>
        </top>
        <bottom style="thin">
          <color theme="7"/>
        </bottom>
      </border>
    </dxf>
    <dxf>
      <font>
        <strike val="0"/>
        <outline val="0"/>
        <shadow val="0"/>
        <u val="none"/>
        <vertAlign val="baseline"/>
        <sz val="11"/>
        <color auto="1"/>
        <name val="Arial Narrow"/>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auto="1"/>
        <name val="Arial Narrow"/>
        <family val="2"/>
        <scheme val="none"/>
      </font>
      <alignment horizontal="center" vertical="center" textRotation="0" wrapText="1" indent="0" justifyLastLine="0" shrinkToFit="0" readingOrder="0"/>
    </dxf>
  </dxfs>
  <tableStyles count="0" defaultTableStyle="TableStyleMedium2" defaultPivotStyle="PivotStyleLight16"/>
  <colors>
    <mruColors>
      <color rgb="FF96BE55"/>
      <color rgb="FFF2F2F2"/>
      <color rgb="FFFFFFFF"/>
      <color rgb="FF504F4E"/>
      <color rgb="FF92D050"/>
      <color rgb="FF33CC33"/>
      <color rgb="FF582808"/>
      <color rgb="FFFF3399"/>
      <color rgb="FF03CF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10/relationships/person" Target="persons/perso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COMPONENTE ECONÓMICO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0"/>
          <c:order val="0"/>
          <c:tx>
            <c:strRef>
              <c:f>'3. Verificación'!$C$112</c:f>
              <c:strCache>
                <c:ptCount val="1"/>
                <c:pt idx="0">
                  <c:v>Viabilidad económica del Negocio</c:v>
                </c:pt>
              </c:strCache>
            </c:strRef>
          </c:tx>
          <c:spPr>
            <a:solidFill>
              <a:schemeClr val="accent4"/>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Verificación'!$D$112:$I$112</c15:sqref>
                  </c15:fullRef>
                </c:ext>
              </c:extLst>
              <c:f>'3. Verificación'!$I$112</c:f>
              <c:numCache>
                <c:formatCode>General</c:formatCode>
                <c:ptCount val="1"/>
                <c:pt idx="0" formatCode="0.0">
                  <c:v>#N/A</c:v>
                </c:pt>
              </c:numCache>
            </c:numRef>
          </c:val>
          <c:extLst>
            <c:ext xmlns:c16="http://schemas.microsoft.com/office/drawing/2014/chart" uri="{C3380CC4-5D6E-409C-BE32-E72D297353CC}">
              <c16:uniqueId val="{00000000-B317-47AA-8CFC-7C924E01FD2D}"/>
            </c:ext>
          </c:extLst>
        </c:ser>
        <c:ser>
          <c:idx val="1"/>
          <c:order val="1"/>
          <c:tx>
            <c:strRef>
              <c:f>'3. Verificación'!$C$113</c:f>
              <c:strCache>
                <c:ptCount val="1"/>
                <c:pt idx="0">
                  <c:v>Indicadores económicos y financieros</c:v>
                </c:pt>
              </c:strCache>
            </c:strRef>
          </c:tx>
          <c:spPr>
            <a:solidFill>
              <a:schemeClr val="accent4">
                <a:lumMod val="40000"/>
                <a:lumOff val="60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Verificación'!$D$113:$I$113</c15:sqref>
                  </c15:fullRef>
                </c:ext>
              </c:extLst>
              <c:f>'3. Verificación'!$I$113</c:f>
              <c:numCache>
                <c:formatCode>General</c:formatCode>
                <c:ptCount val="1"/>
                <c:pt idx="0" formatCode="0.0">
                  <c:v>0</c:v>
                </c:pt>
              </c:numCache>
            </c:numRef>
          </c:val>
          <c:extLst>
            <c:ext xmlns:c16="http://schemas.microsoft.com/office/drawing/2014/chart" uri="{C3380CC4-5D6E-409C-BE32-E72D297353CC}">
              <c16:uniqueId val="{00000001-B317-47AA-8CFC-7C924E01FD2D}"/>
            </c:ext>
          </c:extLst>
        </c:ser>
        <c:dLbls>
          <c:showLegendKey val="0"/>
          <c:showVal val="0"/>
          <c:showCatName val="0"/>
          <c:showSerName val="0"/>
          <c:showPercent val="0"/>
          <c:showBubbleSize val="0"/>
        </c:dLbls>
        <c:gapWidth val="153"/>
        <c:overlap val="100"/>
        <c:axId val="1471881295"/>
        <c:axId val="1471887535"/>
      </c:barChart>
      <c:catAx>
        <c:axId val="1471881295"/>
        <c:scaling>
          <c:orientation val="minMax"/>
        </c:scaling>
        <c:delete val="1"/>
        <c:axPos val="b"/>
        <c:numFmt formatCode="General" sourceLinked="0"/>
        <c:majorTickMark val="none"/>
        <c:minorTickMark val="none"/>
        <c:tickLblPos val="nextTo"/>
        <c:crossAx val="1471887535"/>
        <c:crosses val="autoZero"/>
        <c:auto val="1"/>
        <c:lblAlgn val="ctr"/>
        <c:lblOffset val="100"/>
        <c:noMultiLvlLbl val="0"/>
      </c:catAx>
      <c:valAx>
        <c:axId val="1471887535"/>
        <c:scaling>
          <c:orientation val="minMax"/>
          <c:max val="2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71881295"/>
        <c:crosses val="autoZero"/>
        <c:crossBetween val="between"/>
        <c:majorUnit val="3"/>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COMPONENTE SOCIAL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0"/>
        <c:ser>
          <c:idx val="0"/>
          <c:order val="0"/>
          <c:tx>
            <c:strRef>
              <c:f>'3. Verificación'!$C$115</c:f>
              <c:strCache>
                <c:ptCount val="1"/>
                <c:pt idx="0">
                  <c:v>Responsabilidad social al interior de la empresa</c:v>
                </c:pt>
              </c:strCache>
            </c:strRef>
          </c:tx>
          <c:spPr>
            <a:solidFill>
              <a:schemeClr val="accent2">
                <a:shade val="58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Verificación'!$D$115:$I$115</c15:sqref>
                  </c15:fullRef>
                </c:ext>
              </c:extLst>
              <c:f>'3. Verificación'!$I$115</c:f>
              <c:numCache>
                <c:formatCode>General</c:formatCode>
                <c:ptCount val="1"/>
                <c:pt idx="0" formatCode="0.0">
                  <c:v>#N/A</c:v>
                </c:pt>
              </c:numCache>
            </c:numRef>
          </c:val>
          <c:extLst>
            <c:ext xmlns:c16="http://schemas.microsoft.com/office/drawing/2014/chart" uri="{C3380CC4-5D6E-409C-BE32-E72D297353CC}">
              <c16:uniqueId val="{00000000-017B-4EC0-B837-B81624D660AD}"/>
            </c:ext>
          </c:extLst>
        </c:ser>
        <c:ser>
          <c:idx val="1"/>
          <c:order val="1"/>
          <c:tx>
            <c:strRef>
              <c:f>'3. Verificación'!$C$116</c:f>
              <c:strCache>
                <c:ptCount val="1"/>
                <c:pt idx="0">
                  <c:v>Responsabilidad social en la cadena de valor de la empresa</c:v>
                </c:pt>
              </c:strCache>
            </c:strRef>
          </c:tx>
          <c:spPr>
            <a:solidFill>
              <a:schemeClr val="accent2">
                <a:shade val="86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Verificación'!$D$116:$I$116</c15:sqref>
                  </c15:fullRef>
                </c:ext>
              </c:extLst>
              <c:f>'3. Verificación'!$I$116</c:f>
              <c:numCache>
                <c:formatCode>General</c:formatCode>
                <c:ptCount val="1"/>
                <c:pt idx="0" formatCode="0.0">
                  <c:v>#N/A</c:v>
                </c:pt>
              </c:numCache>
            </c:numRef>
          </c:val>
          <c:extLst>
            <c:ext xmlns:c16="http://schemas.microsoft.com/office/drawing/2014/chart" uri="{C3380CC4-5D6E-409C-BE32-E72D297353CC}">
              <c16:uniqueId val="{00000001-017B-4EC0-B837-B81624D660AD}"/>
            </c:ext>
          </c:extLst>
        </c:ser>
        <c:ser>
          <c:idx val="2"/>
          <c:order val="2"/>
          <c:tx>
            <c:strRef>
              <c:f>'3. Verificación'!$C$117</c:f>
              <c:strCache>
                <c:ptCount val="1"/>
                <c:pt idx="0">
                  <c:v>Responsabilidad social al exterior de la empresa</c:v>
                </c:pt>
              </c:strCache>
            </c:strRef>
          </c:tx>
          <c:spPr>
            <a:solidFill>
              <a:schemeClr val="accent2">
                <a:tint val="86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Verificación'!$D$117:$I$117</c15:sqref>
                  </c15:fullRef>
                </c:ext>
              </c:extLst>
              <c:f>'3. Verificación'!$I$117</c:f>
              <c:numCache>
                <c:formatCode>General</c:formatCode>
                <c:ptCount val="1"/>
                <c:pt idx="0" formatCode="0.0">
                  <c:v>#N/A</c:v>
                </c:pt>
              </c:numCache>
            </c:numRef>
          </c:val>
          <c:extLst>
            <c:ext xmlns:c16="http://schemas.microsoft.com/office/drawing/2014/chart" uri="{C3380CC4-5D6E-409C-BE32-E72D297353CC}">
              <c16:uniqueId val="{00000002-017B-4EC0-B837-B81624D660AD}"/>
            </c:ext>
          </c:extLst>
        </c:ser>
        <c:ser>
          <c:idx val="3"/>
          <c:order val="3"/>
          <c:tx>
            <c:strRef>
              <c:f>'3. Verificación'!$C$118</c:f>
              <c:strCache>
                <c:ptCount val="1"/>
                <c:pt idx="0">
                  <c:v>Indicadores sociales</c:v>
                </c:pt>
              </c:strCache>
            </c:strRef>
          </c:tx>
          <c:spPr>
            <a:solidFill>
              <a:schemeClr val="accent2">
                <a:tint val="58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Verificación'!$D$118:$I$118</c15:sqref>
                  </c15:fullRef>
                </c:ext>
              </c:extLst>
              <c:f>'3. Verificación'!$I$118</c:f>
              <c:numCache>
                <c:formatCode>General</c:formatCode>
                <c:ptCount val="1"/>
                <c:pt idx="0" formatCode="0.0">
                  <c:v>#N/A</c:v>
                </c:pt>
              </c:numCache>
            </c:numRef>
          </c:val>
          <c:extLst>
            <c:ext xmlns:c16="http://schemas.microsoft.com/office/drawing/2014/chart" uri="{C3380CC4-5D6E-409C-BE32-E72D297353CC}">
              <c16:uniqueId val="{00000003-017B-4EC0-B837-B81624D660AD}"/>
            </c:ext>
          </c:extLst>
        </c:ser>
        <c:dLbls>
          <c:showLegendKey val="0"/>
          <c:showVal val="0"/>
          <c:showCatName val="0"/>
          <c:showSerName val="0"/>
          <c:showPercent val="0"/>
          <c:showBubbleSize val="0"/>
        </c:dLbls>
        <c:gapWidth val="150"/>
        <c:overlap val="100"/>
        <c:axId val="1254028191"/>
        <c:axId val="1254029631"/>
      </c:barChart>
      <c:catAx>
        <c:axId val="1254028191"/>
        <c:scaling>
          <c:orientation val="minMax"/>
        </c:scaling>
        <c:delete val="1"/>
        <c:axPos val="b"/>
        <c:numFmt formatCode="General" sourceLinked="0"/>
        <c:majorTickMark val="none"/>
        <c:minorTickMark val="none"/>
        <c:tickLblPos val="nextTo"/>
        <c:crossAx val="1254029631"/>
        <c:crosses val="autoZero"/>
        <c:auto val="1"/>
        <c:lblAlgn val="ctr"/>
        <c:lblOffset val="100"/>
        <c:noMultiLvlLbl val="0"/>
      </c:catAx>
      <c:valAx>
        <c:axId val="125402963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402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COMPONENTE AMBIENTAL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7195297702536594E-2"/>
          <c:y val="0.15952688172043011"/>
          <c:w val="0.88737796223463861"/>
          <c:h val="0.45175886885107103"/>
        </c:manualLayout>
      </c:layout>
      <c:barChart>
        <c:barDir val="col"/>
        <c:grouping val="stacked"/>
        <c:varyColors val="0"/>
        <c:ser>
          <c:idx val="0"/>
          <c:order val="0"/>
          <c:tx>
            <c:strRef>
              <c:f>'3. Verificación'!$C$122</c:f>
              <c:strCache>
                <c:ptCount val="1"/>
                <c:pt idx="0">
                  <c:v>Vida útil</c:v>
                </c:pt>
              </c:strCache>
            </c:strRef>
          </c:tx>
          <c:spPr>
            <a:solidFill>
              <a:schemeClr val="accent6">
                <a:shade val="53000"/>
              </a:schemeClr>
            </a:solidFill>
            <a:ln>
              <a:noFill/>
            </a:ln>
            <a:effectLst/>
          </c:spPr>
          <c:invertIfNegative val="0"/>
          <c:cat>
            <c:multiLvlStrRef>
              <c:extLst>
                <c:ext xmlns:c15="http://schemas.microsoft.com/office/drawing/2012/chart" uri="{02D57815-91ED-43cb-92C2-25804820EDAC}">
                  <c15:fullRef>
                    <c15:sqref>'3. Verificación'!$D$120:$I$121</c15:sqref>
                  </c15:fullRef>
                </c:ext>
              </c:extLst>
              <c:f>'3. Verificación'!$I$120:$I$121</c:f>
              <c:multiLvlStrCache>
                <c:ptCount val="1"/>
                <c:lvl>
                  <c:pt idx="0">
                    <c:v>#N/D</c:v>
                  </c:pt>
                </c:lvl>
                <c:lvl>
                  <c:pt idx="0">
                    <c:v>#N/D</c:v>
                  </c:pt>
                </c:lvl>
              </c:multiLvlStrCache>
            </c:multiLvlStrRef>
          </c:cat>
          <c:val>
            <c:numRef>
              <c:extLst>
                <c:ext xmlns:c15="http://schemas.microsoft.com/office/drawing/2012/chart" uri="{02D57815-91ED-43cb-92C2-25804820EDAC}">
                  <c15:fullRef>
                    <c15:sqref>'3. Verificación'!$D$122:$I$122</c15:sqref>
                  </c15:fullRef>
                </c:ext>
              </c:extLst>
              <c:f>'3. Verificación'!$I$122</c:f>
              <c:numCache>
                <c:formatCode>General</c:formatCode>
                <c:ptCount val="1"/>
                <c:pt idx="0" formatCode="0.0">
                  <c:v>#N/A</c:v>
                </c:pt>
              </c:numCache>
            </c:numRef>
          </c:val>
          <c:extLst>
            <c:ext xmlns:c16="http://schemas.microsoft.com/office/drawing/2014/chart" uri="{C3380CC4-5D6E-409C-BE32-E72D297353CC}">
              <c16:uniqueId val="{00000000-C1F0-49CB-B76D-5D40997AC015}"/>
            </c:ext>
          </c:extLst>
        </c:ser>
        <c:ser>
          <c:idx val="1"/>
          <c:order val="1"/>
          <c:tx>
            <c:strRef>
              <c:f>'3. Verificación'!$C$123</c:f>
              <c:strCache>
                <c:ptCount val="1"/>
                <c:pt idx="0">
                  <c:v>Sustitución de sustancias o materiales peligrosos</c:v>
                </c:pt>
              </c:strCache>
            </c:strRef>
          </c:tx>
          <c:spPr>
            <a:solidFill>
              <a:schemeClr val="accent6">
                <a:shade val="76000"/>
              </a:schemeClr>
            </a:solidFill>
            <a:ln>
              <a:noFill/>
            </a:ln>
            <a:effectLst/>
          </c:spPr>
          <c:invertIfNegative val="0"/>
          <c:cat>
            <c:multiLvlStrRef>
              <c:extLst>
                <c:ext xmlns:c15="http://schemas.microsoft.com/office/drawing/2012/chart" uri="{02D57815-91ED-43cb-92C2-25804820EDAC}">
                  <c15:fullRef>
                    <c15:sqref>'3. Verificación'!$D$120:$I$121</c15:sqref>
                  </c15:fullRef>
                </c:ext>
              </c:extLst>
              <c:f>'3. Verificación'!$I$120:$I$121</c:f>
              <c:multiLvlStrCache>
                <c:ptCount val="1"/>
                <c:lvl>
                  <c:pt idx="0">
                    <c:v>#N/D</c:v>
                  </c:pt>
                </c:lvl>
                <c:lvl>
                  <c:pt idx="0">
                    <c:v>#N/D</c:v>
                  </c:pt>
                </c:lvl>
              </c:multiLvlStrCache>
            </c:multiLvlStrRef>
          </c:cat>
          <c:val>
            <c:numRef>
              <c:extLst>
                <c:ext xmlns:c15="http://schemas.microsoft.com/office/drawing/2012/chart" uri="{02D57815-91ED-43cb-92C2-25804820EDAC}">
                  <c15:fullRef>
                    <c15:sqref>'3. Verificación'!$D$123:$I$123</c15:sqref>
                  </c15:fullRef>
                </c:ext>
              </c:extLst>
              <c:f>'3. Verificación'!$I$123</c:f>
              <c:numCache>
                <c:formatCode>General</c:formatCode>
                <c:ptCount val="1"/>
                <c:pt idx="0" formatCode="0.0">
                  <c:v>#N/A</c:v>
                </c:pt>
              </c:numCache>
            </c:numRef>
          </c:val>
          <c:extLst>
            <c:ext xmlns:c16="http://schemas.microsoft.com/office/drawing/2014/chart" uri="{C3380CC4-5D6E-409C-BE32-E72D297353CC}">
              <c16:uniqueId val="{00000001-C1F0-49CB-B76D-5D40997AC015}"/>
            </c:ext>
          </c:extLst>
        </c:ser>
        <c:ser>
          <c:idx val="2"/>
          <c:order val="2"/>
          <c:tx>
            <c:strRef>
              <c:f>'3. Verificación'!$C$124</c:f>
              <c:strCache>
                <c:ptCount val="1"/>
                <c:pt idx="0">
                  <c:v>Reciclabilidad de los materiales o uso de materiales reciclados</c:v>
                </c:pt>
              </c:strCache>
            </c:strRef>
          </c:tx>
          <c:spPr>
            <a:solidFill>
              <a:schemeClr val="accent6"/>
            </a:solidFill>
            <a:ln>
              <a:noFill/>
            </a:ln>
            <a:effectLst/>
          </c:spPr>
          <c:invertIfNegative val="0"/>
          <c:cat>
            <c:multiLvlStrRef>
              <c:extLst>
                <c:ext xmlns:c15="http://schemas.microsoft.com/office/drawing/2012/chart" uri="{02D57815-91ED-43cb-92C2-25804820EDAC}">
                  <c15:fullRef>
                    <c15:sqref>'3. Verificación'!$D$120:$I$121</c15:sqref>
                  </c15:fullRef>
                </c:ext>
              </c:extLst>
              <c:f>'3. Verificación'!$I$120:$I$121</c:f>
              <c:multiLvlStrCache>
                <c:ptCount val="1"/>
                <c:lvl>
                  <c:pt idx="0">
                    <c:v>#N/D</c:v>
                  </c:pt>
                </c:lvl>
                <c:lvl>
                  <c:pt idx="0">
                    <c:v>#N/D</c:v>
                  </c:pt>
                </c:lvl>
              </c:multiLvlStrCache>
            </c:multiLvlStrRef>
          </c:cat>
          <c:val>
            <c:numRef>
              <c:extLst>
                <c:ext xmlns:c15="http://schemas.microsoft.com/office/drawing/2012/chart" uri="{02D57815-91ED-43cb-92C2-25804820EDAC}">
                  <c15:fullRef>
                    <c15:sqref>'3. Verificación'!$D$124:$I$124</c15:sqref>
                  </c15:fullRef>
                </c:ext>
              </c:extLst>
              <c:f>'3. Verificación'!$I$124</c:f>
              <c:numCache>
                <c:formatCode>General</c:formatCode>
                <c:ptCount val="1"/>
                <c:pt idx="0" formatCode="0.0">
                  <c:v>#N/A</c:v>
                </c:pt>
              </c:numCache>
            </c:numRef>
          </c:val>
          <c:extLst>
            <c:ext xmlns:c16="http://schemas.microsoft.com/office/drawing/2014/chart" uri="{C3380CC4-5D6E-409C-BE32-E72D297353CC}">
              <c16:uniqueId val="{00000002-C1F0-49CB-B76D-5D40997AC015}"/>
            </c:ext>
          </c:extLst>
        </c:ser>
        <c:ser>
          <c:idx val="3"/>
          <c:order val="3"/>
          <c:tx>
            <c:strRef>
              <c:f>'3. Verificación'!$C$125</c:f>
              <c:strCache>
                <c:ptCount val="1"/>
                <c:pt idx="0">
                  <c:v>Uso eficiente y sostenible de recursos para la producción del bien o servicio</c:v>
                </c:pt>
              </c:strCache>
            </c:strRef>
          </c:tx>
          <c:spPr>
            <a:solidFill>
              <a:schemeClr val="accent6">
                <a:tint val="77000"/>
              </a:schemeClr>
            </a:solidFill>
            <a:ln>
              <a:noFill/>
            </a:ln>
            <a:effectLst/>
          </c:spPr>
          <c:invertIfNegative val="0"/>
          <c:cat>
            <c:multiLvlStrRef>
              <c:extLst>
                <c:ext xmlns:c15="http://schemas.microsoft.com/office/drawing/2012/chart" uri="{02D57815-91ED-43cb-92C2-25804820EDAC}">
                  <c15:fullRef>
                    <c15:sqref>'3. Verificación'!$D$120:$I$121</c15:sqref>
                  </c15:fullRef>
                </c:ext>
              </c:extLst>
              <c:f>'3. Verificación'!$I$120:$I$121</c:f>
              <c:multiLvlStrCache>
                <c:ptCount val="1"/>
                <c:lvl>
                  <c:pt idx="0">
                    <c:v>#N/D</c:v>
                  </c:pt>
                </c:lvl>
                <c:lvl>
                  <c:pt idx="0">
                    <c:v>#N/D</c:v>
                  </c:pt>
                </c:lvl>
              </c:multiLvlStrCache>
            </c:multiLvlStrRef>
          </c:cat>
          <c:val>
            <c:numRef>
              <c:extLst>
                <c:ext xmlns:c15="http://schemas.microsoft.com/office/drawing/2012/chart" uri="{02D57815-91ED-43cb-92C2-25804820EDAC}">
                  <c15:fullRef>
                    <c15:sqref>'3. Verificación'!$D$125:$I$125</c15:sqref>
                  </c15:fullRef>
                </c:ext>
              </c:extLst>
              <c:f>'3. Verificación'!$I$125</c:f>
              <c:numCache>
                <c:formatCode>General</c:formatCode>
                <c:ptCount val="1"/>
                <c:pt idx="0" formatCode="0.0">
                  <c:v>#N/A</c:v>
                </c:pt>
              </c:numCache>
            </c:numRef>
          </c:val>
          <c:extLst>
            <c:ext xmlns:c16="http://schemas.microsoft.com/office/drawing/2014/chart" uri="{C3380CC4-5D6E-409C-BE32-E72D297353CC}">
              <c16:uniqueId val="{00000003-C1F0-49CB-B76D-5D40997AC015}"/>
            </c:ext>
          </c:extLst>
        </c:ser>
        <c:ser>
          <c:idx val="4"/>
          <c:order val="4"/>
          <c:tx>
            <c:strRef>
              <c:f>'3. Verificación'!$C$126</c:f>
              <c:strCache>
                <c:ptCount val="1"/>
                <c:pt idx="0">
                  <c:v>Indicadores Ambientales</c:v>
                </c:pt>
              </c:strCache>
            </c:strRef>
          </c:tx>
          <c:spPr>
            <a:solidFill>
              <a:schemeClr val="accent6">
                <a:tint val="54000"/>
              </a:schemeClr>
            </a:solidFill>
            <a:ln>
              <a:noFill/>
            </a:ln>
            <a:effectLst/>
          </c:spPr>
          <c:invertIfNegative val="0"/>
          <c:cat>
            <c:multiLvlStrRef>
              <c:extLst>
                <c:ext xmlns:c15="http://schemas.microsoft.com/office/drawing/2012/chart" uri="{02D57815-91ED-43cb-92C2-25804820EDAC}">
                  <c15:fullRef>
                    <c15:sqref>'3. Verificación'!$D$120:$I$121</c15:sqref>
                  </c15:fullRef>
                </c:ext>
              </c:extLst>
              <c:f>'3. Verificación'!$I$120:$I$121</c:f>
              <c:multiLvlStrCache>
                <c:ptCount val="1"/>
                <c:lvl>
                  <c:pt idx="0">
                    <c:v>#N/D</c:v>
                  </c:pt>
                </c:lvl>
                <c:lvl>
                  <c:pt idx="0">
                    <c:v>#N/D</c:v>
                  </c:pt>
                </c:lvl>
              </c:multiLvlStrCache>
            </c:multiLvlStrRef>
          </c:cat>
          <c:val>
            <c:numRef>
              <c:extLst>
                <c:ext xmlns:c15="http://schemas.microsoft.com/office/drawing/2012/chart" uri="{02D57815-91ED-43cb-92C2-25804820EDAC}">
                  <c15:fullRef>
                    <c15:sqref>'3. Verificación'!$D$126:$I$126</c15:sqref>
                  </c15:fullRef>
                </c:ext>
              </c:extLst>
              <c:f>'3. Verificación'!$I$126</c:f>
              <c:numCache>
                <c:formatCode>General</c:formatCode>
                <c:ptCount val="1"/>
                <c:pt idx="0" formatCode="0.0">
                  <c:v>0</c:v>
                </c:pt>
              </c:numCache>
            </c:numRef>
          </c:val>
          <c:extLst>
            <c:ext xmlns:c16="http://schemas.microsoft.com/office/drawing/2014/chart" uri="{C3380CC4-5D6E-409C-BE32-E72D297353CC}">
              <c16:uniqueId val="{00000004-C1F0-49CB-B76D-5D40997AC015}"/>
            </c:ext>
          </c:extLst>
        </c:ser>
        <c:dLbls>
          <c:showLegendKey val="0"/>
          <c:showVal val="0"/>
          <c:showCatName val="0"/>
          <c:showSerName val="0"/>
          <c:showPercent val="0"/>
          <c:showBubbleSize val="0"/>
        </c:dLbls>
        <c:gapWidth val="150"/>
        <c:overlap val="100"/>
        <c:axId val="1297911647"/>
        <c:axId val="1297912607"/>
      </c:barChart>
      <c:catAx>
        <c:axId val="1297911647"/>
        <c:scaling>
          <c:orientation val="minMax"/>
        </c:scaling>
        <c:delete val="1"/>
        <c:axPos val="b"/>
        <c:numFmt formatCode="General" sourceLinked="1"/>
        <c:majorTickMark val="none"/>
        <c:minorTickMark val="none"/>
        <c:tickLblPos val="nextTo"/>
        <c:crossAx val="1297912607"/>
        <c:crosses val="autoZero"/>
        <c:auto val="1"/>
        <c:lblAlgn val="ctr"/>
        <c:lblOffset val="100"/>
        <c:noMultiLvlLbl val="0"/>
      </c:catAx>
      <c:valAx>
        <c:axId val="1297912607"/>
        <c:scaling>
          <c:orientation val="minMax"/>
          <c:max val="4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7911647"/>
        <c:crosses val="autoZero"/>
        <c:crossBetween val="between"/>
        <c:majorUnit val="5"/>
      </c:valAx>
      <c:spPr>
        <a:noFill/>
        <a:ln>
          <a:noFill/>
        </a:ln>
        <a:effectLst/>
      </c:spPr>
    </c:plotArea>
    <c:legend>
      <c:legendPos val="b"/>
      <c:layout>
        <c:manualLayout>
          <c:xMode val="edge"/>
          <c:yMode val="edge"/>
          <c:x val="6.873568105168501E-2"/>
          <c:y val="0.64521278590176223"/>
          <c:w val="0.87947290900496766"/>
          <c:h val="0.3530376594299514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COMPONENTE AVANZADO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1113820163342523E-2"/>
          <c:y val="0.15749469214437367"/>
          <c:w val="0.88166113753547304"/>
          <c:h val="0.51076282662119465"/>
        </c:manualLayout>
      </c:layout>
      <c:barChart>
        <c:barDir val="col"/>
        <c:grouping val="stacked"/>
        <c:varyColors val="0"/>
        <c:ser>
          <c:idx val="0"/>
          <c:order val="0"/>
          <c:tx>
            <c:strRef>
              <c:f>'3. Verificación'!$C$128</c:f>
              <c:strCache>
                <c:ptCount val="1"/>
                <c:pt idx="0">
                  <c:v>Comunicación de atributos sociales o ambientales asociados al bien o servicio</c:v>
                </c:pt>
              </c:strCache>
            </c:strRef>
          </c:tx>
          <c:spPr>
            <a:solidFill>
              <a:schemeClr val="accent1">
                <a:tint val="77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Verificación'!$D$128:$I$128</c15:sqref>
                  </c15:fullRef>
                </c:ext>
              </c:extLst>
              <c:f>'3. Verificación'!$I$128</c:f>
              <c:numCache>
                <c:formatCode>General</c:formatCode>
                <c:ptCount val="1"/>
                <c:pt idx="0" formatCode="0.0">
                  <c:v>#N/A</c:v>
                </c:pt>
              </c:numCache>
            </c:numRef>
          </c:val>
          <c:extLst>
            <c:ext xmlns:c16="http://schemas.microsoft.com/office/drawing/2014/chart" uri="{C3380CC4-5D6E-409C-BE32-E72D297353CC}">
              <c16:uniqueId val="{00000000-DB46-46D0-8FD3-AA755D093A01}"/>
            </c:ext>
          </c:extLst>
        </c:ser>
        <c:ser>
          <c:idx val="1"/>
          <c:order val="1"/>
          <c:tx>
            <c:strRef>
              <c:f>'3. Verificación'!$C$129</c:f>
              <c:strCache>
                <c:ptCount val="1"/>
                <c:pt idx="0">
                  <c:v>Esquemas, programas o reconocimientos ambientales o sociales implementados o recibidos</c:v>
                </c:pt>
              </c:strCache>
            </c:strRef>
          </c:tx>
          <c:spPr>
            <a:solidFill>
              <a:schemeClr val="accent1">
                <a:shade val="76000"/>
              </a:schemeClr>
            </a:solidFill>
            <a:ln>
              <a:noFill/>
            </a:ln>
            <a:effectLst/>
          </c:spPr>
          <c:invertIfNegative val="0"/>
          <c:cat>
            <c:strLit>
              <c:ptCount val="1"/>
              <c:pt idx="0">
                <c:v>6</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'3. Verificación'!$D$129:$I$129</c15:sqref>
                  </c15:fullRef>
                </c:ext>
              </c:extLst>
              <c:f>'3. Verificación'!$I$129</c:f>
              <c:numCache>
                <c:formatCode>General</c:formatCode>
                <c:ptCount val="1"/>
                <c:pt idx="0" formatCode="0.0">
                  <c:v>#N/A</c:v>
                </c:pt>
              </c:numCache>
            </c:numRef>
          </c:val>
          <c:extLst>
            <c:ext xmlns:c16="http://schemas.microsoft.com/office/drawing/2014/chart" uri="{C3380CC4-5D6E-409C-BE32-E72D297353CC}">
              <c16:uniqueId val="{00000001-DB46-46D0-8FD3-AA755D093A01}"/>
            </c:ext>
          </c:extLst>
        </c:ser>
        <c:dLbls>
          <c:showLegendKey val="0"/>
          <c:showVal val="0"/>
          <c:showCatName val="0"/>
          <c:showSerName val="0"/>
          <c:showPercent val="0"/>
          <c:showBubbleSize val="0"/>
        </c:dLbls>
        <c:gapWidth val="150"/>
        <c:overlap val="100"/>
        <c:axId val="1297916447"/>
        <c:axId val="1297924607"/>
      </c:barChart>
      <c:catAx>
        <c:axId val="1297916447"/>
        <c:scaling>
          <c:orientation val="minMax"/>
        </c:scaling>
        <c:delete val="1"/>
        <c:axPos val="b"/>
        <c:numFmt formatCode="General" sourceLinked="0"/>
        <c:majorTickMark val="none"/>
        <c:minorTickMark val="none"/>
        <c:tickLblPos val="nextTo"/>
        <c:crossAx val="1297924607"/>
        <c:crosses val="autoZero"/>
        <c:auto val="1"/>
        <c:lblAlgn val="ctr"/>
        <c:lblOffset val="100"/>
        <c:noMultiLvlLbl val="0"/>
      </c:catAx>
      <c:valAx>
        <c:axId val="1297924607"/>
        <c:scaling>
          <c:orientation val="minMax"/>
          <c:max val="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7916447"/>
        <c:crosses val="autoZero"/>
        <c:crossBetween val="between"/>
        <c:majorUnit val="2"/>
      </c:valAx>
      <c:spPr>
        <a:noFill/>
        <a:ln>
          <a:noFill/>
        </a:ln>
        <a:effectLst/>
      </c:spPr>
    </c:plotArea>
    <c:legend>
      <c:legendPos val="b"/>
      <c:layout>
        <c:manualLayout>
          <c:xMode val="edge"/>
          <c:yMode val="edge"/>
          <c:x val="4.4115272392981332E-2"/>
          <c:y val="0.74469063978467664"/>
          <c:w val="0.92192173947799683"/>
          <c:h val="0.2383242222110771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9">
  <a:schemeClr val="accent6"/>
</cs:colorStyle>
</file>

<file path=xl/charts/colors4.xml><?xml version="1.0" encoding="utf-8"?>
<cs:colorStyle xmlns:cs="http://schemas.microsoft.com/office/drawing/2012/chartStyle" xmlns:a="http://schemas.openxmlformats.org/drawingml/2006/main" meth="withinLinearReversed" id="21">
  <a:schemeClr val="accent1"/>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5.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image" Target="../media/image1.jpe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113605</xdr:colOff>
      <xdr:row>4</xdr:row>
      <xdr:rowOff>57150</xdr:rowOff>
    </xdr:from>
    <xdr:to>
      <xdr:col>4</xdr:col>
      <xdr:colOff>571500</xdr:colOff>
      <xdr:row>4</xdr:row>
      <xdr:rowOff>453643</xdr:rowOff>
    </xdr:to>
    <xdr:pic>
      <xdr:nvPicPr>
        <xdr:cNvPr id="2" name="1 Imagen">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l="4434" t="11573" r="5238" b="9462"/>
        <a:stretch/>
      </xdr:blipFill>
      <xdr:spPr>
        <a:xfrm>
          <a:off x="987664" y="998444"/>
          <a:ext cx="906130" cy="396493"/>
        </a:xfrm>
        <a:prstGeom prst="rect">
          <a:avLst/>
        </a:prstGeom>
      </xdr:spPr>
    </xdr:pic>
    <xdr:clientData/>
  </xdr:twoCellAnchor>
  <xdr:twoCellAnchor editAs="oneCell">
    <xdr:from>
      <xdr:col>18</xdr:col>
      <xdr:colOff>301999</xdr:colOff>
      <xdr:row>0</xdr:row>
      <xdr:rowOff>71158</xdr:rowOff>
    </xdr:from>
    <xdr:to>
      <xdr:col>22</xdr:col>
      <xdr:colOff>20471</xdr:colOff>
      <xdr:row>2</xdr:row>
      <xdr:rowOff>102673</xdr:rowOff>
    </xdr:to>
    <xdr:pic>
      <xdr:nvPicPr>
        <xdr:cNvPr id="3" name="Imagen 2">
          <a:extLst>
            <a:ext uri="{FF2B5EF4-FFF2-40B4-BE49-F238E27FC236}">
              <a16:creationId xmlns:a16="http://schemas.microsoft.com/office/drawing/2014/main" id="{6367CE34-8920-4E38-92F8-3D0EED0CDA0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1248" b="1248"/>
        <a:stretch/>
      </xdr:blipFill>
      <xdr:spPr bwMode="auto">
        <a:xfrm>
          <a:off x="8896911" y="71158"/>
          <a:ext cx="1746736" cy="542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373673</xdr:colOff>
      <xdr:row>4</xdr:row>
      <xdr:rowOff>14935</xdr:rowOff>
    </xdr:from>
    <xdr:to>
      <xdr:col>21</xdr:col>
      <xdr:colOff>124557</xdr:colOff>
      <xdr:row>4</xdr:row>
      <xdr:rowOff>494872</xdr:rowOff>
    </xdr:to>
    <xdr:pic>
      <xdr:nvPicPr>
        <xdr:cNvPr id="4" name="Imagen 3">
          <a:extLst>
            <a:ext uri="{FF2B5EF4-FFF2-40B4-BE49-F238E27FC236}">
              <a16:creationId xmlns:a16="http://schemas.microsoft.com/office/drawing/2014/main" id="{FF89E686-8C2C-D0E2-886F-B2843C7E2F2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437077" y="960108"/>
          <a:ext cx="710711" cy="479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113605</xdr:colOff>
      <xdr:row>4</xdr:row>
      <xdr:rowOff>57150</xdr:rowOff>
    </xdr:from>
    <xdr:to>
      <xdr:col>4</xdr:col>
      <xdr:colOff>571500</xdr:colOff>
      <xdr:row>4</xdr:row>
      <xdr:rowOff>453643</xdr:rowOff>
    </xdr:to>
    <xdr:pic>
      <xdr:nvPicPr>
        <xdr:cNvPr id="3" name="1 Imagen">
          <a:extLst>
            <a:ext uri="{FF2B5EF4-FFF2-40B4-BE49-F238E27FC236}">
              <a16:creationId xmlns:a16="http://schemas.microsoft.com/office/drawing/2014/main" id="{64F06665-CDBD-47FD-BE83-0E6876CCB829}"/>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l="4434" t="11573" r="5238" b="9462"/>
        <a:stretch/>
      </xdr:blipFill>
      <xdr:spPr>
        <a:xfrm>
          <a:off x="989905" y="1000125"/>
          <a:ext cx="905570" cy="396493"/>
        </a:xfrm>
        <a:prstGeom prst="rect">
          <a:avLst/>
        </a:prstGeom>
      </xdr:spPr>
    </xdr:pic>
    <xdr:clientData/>
  </xdr:twoCellAnchor>
  <xdr:twoCellAnchor editAs="oneCell">
    <xdr:from>
      <xdr:col>30</xdr:col>
      <xdr:colOff>95250</xdr:colOff>
      <xdr:row>0</xdr:row>
      <xdr:rowOff>62321</xdr:rowOff>
    </xdr:from>
    <xdr:to>
      <xdr:col>31</xdr:col>
      <xdr:colOff>892689</xdr:colOff>
      <xdr:row>2</xdr:row>
      <xdr:rowOff>114300</xdr:rowOff>
    </xdr:to>
    <xdr:pic>
      <xdr:nvPicPr>
        <xdr:cNvPr id="5" name="Imagen 4">
          <a:extLst>
            <a:ext uri="{FF2B5EF4-FFF2-40B4-BE49-F238E27FC236}">
              <a16:creationId xmlns:a16="http://schemas.microsoft.com/office/drawing/2014/main" id="{1E092E04-18CE-4327-B9DB-92153EC8717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1248" b="1248"/>
        <a:stretch/>
      </xdr:blipFill>
      <xdr:spPr bwMode="auto">
        <a:xfrm>
          <a:off x="15916275" y="62321"/>
          <a:ext cx="1349254" cy="471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209550</xdr:colOff>
      <xdr:row>3</xdr:row>
      <xdr:rowOff>234350</xdr:rowOff>
    </xdr:from>
    <xdr:to>
      <xdr:col>31</xdr:col>
      <xdr:colOff>981075</xdr:colOff>
      <xdr:row>4</xdr:row>
      <xdr:rowOff>505791</xdr:rowOff>
    </xdr:to>
    <xdr:pic>
      <xdr:nvPicPr>
        <xdr:cNvPr id="2" name="Imagen 1">
          <a:extLst>
            <a:ext uri="{FF2B5EF4-FFF2-40B4-BE49-F238E27FC236}">
              <a16:creationId xmlns:a16="http://schemas.microsoft.com/office/drawing/2014/main" id="{6108EC5E-FE6B-2724-C43F-FB2B097B174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7164050" y="843950"/>
          <a:ext cx="771525" cy="5190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190499</xdr:colOff>
      <xdr:row>111</xdr:row>
      <xdr:rowOff>66674</xdr:rowOff>
    </xdr:from>
    <xdr:to>
      <xdr:col>17</xdr:col>
      <xdr:colOff>371475</xdr:colOff>
      <xdr:row>122</xdr:row>
      <xdr:rowOff>66674</xdr:rowOff>
    </xdr:to>
    <xdr:graphicFrame macro="">
      <xdr:nvGraphicFramePr>
        <xdr:cNvPr id="10" name="Gráfico 9">
          <a:extLst>
            <a:ext uri="{FF2B5EF4-FFF2-40B4-BE49-F238E27FC236}">
              <a16:creationId xmlns:a16="http://schemas.microsoft.com/office/drawing/2014/main" id="{76497C46-DC83-F254-7AE0-64BAD715DE34}"/>
            </a:ext>
            <a:ext uri="{147F2762-F138-4A5C-976F-8EAC2B608ADB}">
              <a16:predDERef xmlns:a16="http://schemas.microsoft.com/office/drawing/2014/main" pred="{B3CE6A8C-9889-473E-B73B-A2A6319107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295275</xdr:colOff>
      <xdr:row>111</xdr:row>
      <xdr:rowOff>76200</xdr:rowOff>
    </xdr:from>
    <xdr:to>
      <xdr:col>27</xdr:col>
      <xdr:colOff>76200</xdr:colOff>
      <xdr:row>122</xdr:row>
      <xdr:rowOff>47625</xdr:rowOff>
    </xdr:to>
    <xdr:graphicFrame macro="">
      <xdr:nvGraphicFramePr>
        <xdr:cNvPr id="15" name="Gráfico 14">
          <a:extLst>
            <a:ext uri="{FF2B5EF4-FFF2-40B4-BE49-F238E27FC236}">
              <a16:creationId xmlns:a16="http://schemas.microsoft.com/office/drawing/2014/main" id="{A7C0DC0C-5E44-16F8-CCB1-1F3DA6A244DE}"/>
            </a:ext>
            <a:ext uri="{147F2762-F138-4A5C-976F-8EAC2B608ADB}">
              <a16:predDERef xmlns:a16="http://schemas.microsoft.com/office/drawing/2014/main" pred="{76497C46-DC83-F254-7AE0-64BAD715DE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171452</xdr:colOff>
      <xdr:row>122</xdr:row>
      <xdr:rowOff>171450</xdr:rowOff>
    </xdr:from>
    <xdr:to>
      <xdr:col>18</xdr:col>
      <xdr:colOff>19050</xdr:colOff>
      <xdr:row>129</xdr:row>
      <xdr:rowOff>47625</xdr:rowOff>
    </xdr:to>
    <xdr:graphicFrame macro="">
      <xdr:nvGraphicFramePr>
        <xdr:cNvPr id="16" name="Gráfico 15">
          <a:extLst>
            <a:ext uri="{FF2B5EF4-FFF2-40B4-BE49-F238E27FC236}">
              <a16:creationId xmlns:a16="http://schemas.microsoft.com/office/drawing/2014/main" id="{50189C51-F792-5D0D-18BF-5C85712F2236}"/>
            </a:ext>
            <a:ext uri="{147F2762-F138-4A5C-976F-8EAC2B608ADB}">
              <a16:predDERef xmlns:a16="http://schemas.microsoft.com/office/drawing/2014/main" pred="{A7C0DC0C-5E44-16F8-CCB1-1F3DA6A244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295275</xdr:colOff>
      <xdr:row>122</xdr:row>
      <xdr:rowOff>142876</xdr:rowOff>
    </xdr:from>
    <xdr:to>
      <xdr:col>27</xdr:col>
      <xdr:colOff>47625</xdr:colOff>
      <xdr:row>129</xdr:row>
      <xdr:rowOff>57151</xdr:rowOff>
    </xdr:to>
    <xdr:graphicFrame macro="">
      <xdr:nvGraphicFramePr>
        <xdr:cNvPr id="17" name="Gráfico 16">
          <a:extLst>
            <a:ext uri="{FF2B5EF4-FFF2-40B4-BE49-F238E27FC236}">
              <a16:creationId xmlns:a16="http://schemas.microsoft.com/office/drawing/2014/main" id="{C21E2B32-A99D-B246-3975-0EE33B4C2EBF}"/>
            </a:ext>
            <a:ext uri="{147F2762-F138-4A5C-976F-8EAC2B608ADB}">
              <a16:predDERef xmlns:a16="http://schemas.microsoft.com/office/drawing/2014/main" pred="{50189C51-F792-5D0D-18BF-5C85712F223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113605</xdr:colOff>
      <xdr:row>4</xdr:row>
      <xdr:rowOff>57150</xdr:rowOff>
    </xdr:from>
    <xdr:to>
      <xdr:col>4</xdr:col>
      <xdr:colOff>571500</xdr:colOff>
      <xdr:row>4</xdr:row>
      <xdr:rowOff>453643</xdr:rowOff>
    </xdr:to>
    <xdr:pic>
      <xdr:nvPicPr>
        <xdr:cNvPr id="2" name="1 Imagen">
          <a:extLst>
            <a:ext uri="{FF2B5EF4-FFF2-40B4-BE49-F238E27FC236}">
              <a16:creationId xmlns:a16="http://schemas.microsoft.com/office/drawing/2014/main" id="{B54E6CBD-6CE9-4C1E-ACF6-D7FBC2AFFCC2}"/>
            </a:ext>
          </a:extLst>
        </xdr:cNvPr>
        <xdr:cNvPicPr>
          <a:picLocks noChangeAspect="1"/>
        </xdr:cNvPicPr>
      </xdr:nvPicPr>
      <xdr:blipFill rotWithShape="1">
        <a:blip xmlns:r="http://schemas.openxmlformats.org/officeDocument/2006/relationships" r:embed="rId5" cstate="email">
          <a:extLst>
            <a:ext uri="{28A0092B-C50C-407E-A947-70E740481C1C}">
              <a14:useLocalDpi xmlns:a14="http://schemas.microsoft.com/office/drawing/2010/main"/>
            </a:ext>
          </a:extLst>
        </a:blip>
        <a:srcRect l="4434" t="11573" r="5238" b="9462"/>
        <a:stretch/>
      </xdr:blipFill>
      <xdr:spPr>
        <a:xfrm>
          <a:off x="1028005" y="1000125"/>
          <a:ext cx="1048445" cy="396493"/>
        </a:xfrm>
        <a:prstGeom prst="rect">
          <a:avLst/>
        </a:prstGeom>
      </xdr:spPr>
    </xdr:pic>
    <xdr:clientData/>
  </xdr:twoCellAnchor>
  <xdr:twoCellAnchor editAs="oneCell">
    <xdr:from>
      <xdr:col>23</xdr:col>
      <xdr:colOff>323850</xdr:colOff>
      <xdr:row>0</xdr:row>
      <xdr:rowOff>43143</xdr:rowOff>
    </xdr:from>
    <xdr:to>
      <xdr:col>26</xdr:col>
      <xdr:colOff>474344</xdr:colOff>
      <xdr:row>2</xdr:row>
      <xdr:rowOff>167640</xdr:rowOff>
    </xdr:to>
    <xdr:pic>
      <xdr:nvPicPr>
        <xdr:cNvPr id="5" name="Imagen 4">
          <a:extLst>
            <a:ext uri="{FF2B5EF4-FFF2-40B4-BE49-F238E27FC236}">
              <a16:creationId xmlns:a16="http://schemas.microsoft.com/office/drawing/2014/main" id="{F247FDDD-46BF-43DF-B44A-BD1C45E438BE}"/>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t="1248" b="1248"/>
        <a:stretch/>
      </xdr:blipFill>
      <xdr:spPr bwMode="auto">
        <a:xfrm>
          <a:off x="10106025" y="43143"/>
          <a:ext cx="1466849" cy="5569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254364</xdr:colOff>
      <xdr:row>3</xdr:row>
      <xdr:rowOff>238125</xdr:rowOff>
    </xdr:from>
    <xdr:to>
      <xdr:col>26</xdr:col>
      <xdr:colOff>47626</xdr:colOff>
      <xdr:row>4</xdr:row>
      <xdr:rowOff>488620</xdr:rowOff>
    </xdr:to>
    <xdr:pic>
      <xdr:nvPicPr>
        <xdr:cNvPr id="3" name="Imagen 2">
          <a:extLst>
            <a:ext uri="{FF2B5EF4-FFF2-40B4-BE49-F238E27FC236}">
              <a16:creationId xmlns:a16="http://schemas.microsoft.com/office/drawing/2014/main" id="{D8D7A080-499D-F3DB-1F1F-69DC454333EF}"/>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0422302" y="857250"/>
          <a:ext cx="737824" cy="49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Liceth Carolina Rueda Martinez" id="{E4B9B58C-D952-CA4E-AFC7-3A562E27E3DC}" userId="S::lcruedam@minambiente.gov.co::2d21fb65-824c-44e5-9cc1-15862b9ff338"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3</v>
    <v>8</v>
    <v>0</v>
    <v>1</v>
  </rv>
  <rv s="0">
    <v>2</v>
    <v>8</v>
    <v>0</v>
    <v>1</v>
  </rv>
  <rv s="0">
    <v>1</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3:B8" totalsRowShown="0" headerRowDxfId="51" dataDxfId="50" tableBorderDxfId="49">
  <sortState xmlns:xlrd2="http://schemas.microsoft.com/office/spreadsheetml/2017/richdata2" ref="A4:A7">
    <sortCondition ref="A4:A7"/>
  </sortState>
  <tableColumns count="2">
    <tableColumn id="1" xr3:uid="{00000000-0010-0000-0000-000001000000}" name="3.1.1" dataDxfId="48"/>
    <tableColumn id="2" xr3:uid="{E535CB41-D6B1-4E50-BAC4-523B15336B23}" name="Puntaje" dataDxfId="47">
      <calculatedColumnFormula>(2.5*30)/100</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7000000}" name="CIAP1.1.2" displayName="CIAP1.1.2" ref="C3:D7" totalsRowShown="0" headerRowDxfId="9" dataDxfId="8" tableBorderDxfId="7">
  <sortState xmlns:xlrd2="http://schemas.microsoft.com/office/spreadsheetml/2017/richdata2" ref="C4:C7">
    <sortCondition ref="C4:C7"/>
  </sortState>
  <tableColumns count="2">
    <tableColumn id="1" xr3:uid="{00000000-0010-0000-1700-000001000000}" name="3.1.2" dataDxfId="6"/>
    <tableColumn id="2" xr3:uid="{A1E23E24-9E80-441A-A40C-42563A901E52}" name="Puntaje" dataDxfId="5">
      <calculatedColumnFormula>Table7[[#This Row],[Puntaje]]</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Table7" displayName="Table7" ref="E3:F13" totalsRowShown="0" headerRowDxfId="46" dataDxfId="45" tableBorderDxfId="44">
  <tableColumns count="2">
    <tableColumn id="1" xr3:uid="{00000000-0010-0000-0100-000001000000}" name="3.1.3" dataDxfId="43"/>
    <tableColumn id="2" xr3:uid="{19969623-0FBD-4A23-BC65-A4B30F8BB727}" name="Puntaje" dataDxfId="42">
      <calculatedColumnFormula>Tabla3[[#This Row],[Puntaje]]</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G3:H6" totalsRowShown="0" headerRowDxfId="41" dataDxfId="40">
  <tableColumns count="2">
    <tableColumn id="1" xr3:uid="{00000000-0010-0000-0200-000001000000}" name="3.1.4" dataDxfId="39"/>
    <tableColumn id="2" xr3:uid="{6AA0EBFC-E13F-4248-AB7F-7914C2FB53B7}" name="Puntaje" dataDxfId="38">
      <calculatedColumnFormula>10/4</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I3:J6" totalsRowShown="0" headerRowDxfId="37" dataDxfId="35" headerRowBorderDxfId="36" tableBorderDxfId="34" totalsRowBorderDxfId="33">
  <tableColumns count="2">
    <tableColumn id="1" xr3:uid="{00000000-0010-0000-0300-000001000000}" name="3.2.1" dataDxfId="32"/>
    <tableColumn id="2" xr3:uid="{8459A716-17F0-46A7-B1BA-96AB6A55B1ED}" name="Puntaje" dataDxfId="31"/>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Tabla9" displayName="Tabla9" ref="K3:L7" totalsRowShown="0" headerRowDxfId="30" dataDxfId="29">
  <tableColumns count="2">
    <tableColumn id="1" xr3:uid="{00000000-0010-0000-0400-000001000000}" name="3.2.2" dataDxfId="28"/>
    <tableColumn id="2" xr3:uid="{B618E4EC-E6E4-460B-8226-AC97FB16E72C}" name="Puntaje" dataDxfId="27"/>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Tabla10" displayName="Tabla10" ref="M3:N6" totalsRowShown="0" headerRowDxfId="26" dataDxfId="25">
  <tableColumns count="2">
    <tableColumn id="1" xr3:uid="{00000000-0010-0000-0500-000001000000}" name="3.2.3" dataDxfId="24"/>
    <tableColumn id="2" xr3:uid="{D7407D27-9F2B-4A92-987C-897DD74AC4C1}" name="Puntaje" dataDxfId="23"/>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Tabla11" displayName="Tabla11" ref="O3:P6" totalsRowShown="0" headerRowDxfId="22" dataDxfId="21">
  <tableColumns count="2">
    <tableColumn id="1" xr3:uid="{00000000-0010-0000-0600-000001000000}" name="3.2.4" dataDxfId="20"/>
    <tableColumn id="2" xr3:uid="{55E22D02-1272-4D40-AA03-93EDE39F1A80}" name="Puntaje" dataDxfId="1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7000000}" name="Tabla12" displayName="Tabla12" ref="Q3:S7" totalsRowShown="0" headerRowDxfId="18" dataDxfId="17">
  <tableColumns count="3">
    <tableColumn id="1" xr3:uid="{00000000-0010-0000-0700-000001000000}" name="3.2.5" dataDxfId="16"/>
    <tableColumn id="2" xr3:uid="{52E63B71-2C67-4B62-BDF2-4DE6F9DBB447}" name="Puntaje" dataDxfId="15"/>
    <tableColumn id="3" xr3:uid="{188A52D5-B9FC-4000-B0AF-7EFAD8B05523}" name="3.2.6" dataDxfId="14"/>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8000000}" name="Tabla13" displayName="Tabla13" ref="T3:U7" totalsRowShown="0" headerRowDxfId="13" dataDxfId="12">
  <tableColumns count="2">
    <tableColumn id="1" xr3:uid="{00000000-0010-0000-0800-000001000000}" name="Puntaje" dataDxfId="11"/>
    <tableColumn id="2" xr3:uid="{60528A91-5A09-4C32-AC0B-30CED9BA5FC6}" name="3.2.7" dataDxfId="10"/>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Z6" dT="2024-02-07T19:53:24.65" personId="{E4B9B58C-D952-CA4E-AFC7-3A562E27E3DC}" id="{329781E1-A89A-6546-95B3-027B6231EA9E}">
    <text>KG</text>
  </threadedComment>
  <threadedComment ref="HA6" dT="2024-02-07T19:53:18.05" personId="{E4B9B58C-D952-CA4E-AFC7-3A562E27E3DC}" id="{4886C28E-9864-3C45-8F61-F9351CA7CEB9}">
    <text xml:space="preserve">KG
</text>
  </threadedComment>
  <threadedComment ref="HB6" dT="2024-02-07T19:54:36.19" personId="{E4B9B58C-D952-CA4E-AFC7-3A562E27E3DC}" id="{7E13E418-87BF-4E49-BA85-BE15AD49B069}">
    <tex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9" tint="-0.499984740745262"/>
    <pageSetUpPr fitToPage="1"/>
  </sheetPr>
  <dimension ref="A1:DM115"/>
  <sheetViews>
    <sheetView tabSelected="1" zoomScale="130" zoomScaleNormal="130" zoomScaleSheetLayoutView="85" workbookViewId="0">
      <selection activeCell="Q7" sqref="Q7"/>
    </sheetView>
  </sheetViews>
  <sheetFormatPr baseColWidth="10" defaultColWidth="11.42578125" defaultRowHeight="15" customHeight="1" x14ac:dyDescent="0.25"/>
  <cols>
    <col min="1" max="2" width="3.7109375" style="1" customWidth="1"/>
    <col min="3" max="3" width="5.7109375" style="1" customWidth="1"/>
    <col min="4" max="4" width="6.7109375" style="1" customWidth="1"/>
    <col min="5" max="5" width="10.42578125" style="1" customWidth="1"/>
    <col min="6" max="6" width="8.7109375" style="1" customWidth="1"/>
    <col min="7" max="7" width="6.7109375" style="1" customWidth="1"/>
    <col min="8" max="8" width="10.7109375" style="1" customWidth="1"/>
    <col min="9" max="9" width="10.42578125" style="1" customWidth="1"/>
    <col min="10" max="10" width="2.7109375" style="1" customWidth="1"/>
    <col min="11" max="11" width="5.7109375" style="1" customWidth="1"/>
    <col min="12" max="12" width="6.28515625" style="1" customWidth="1"/>
    <col min="13" max="13" width="7.28515625" style="1" customWidth="1"/>
    <col min="14" max="14" width="7.7109375" style="1" customWidth="1"/>
    <col min="15" max="15" width="5.7109375" style="1" customWidth="1"/>
    <col min="16" max="16" width="6.7109375" style="1" customWidth="1"/>
    <col min="17" max="17" width="12" style="1" customWidth="1"/>
    <col min="18" max="18" width="7.7109375" style="1" customWidth="1"/>
    <col min="19" max="19" width="7.28515625" style="1" customWidth="1"/>
    <col min="20" max="20" width="5.7109375" style="1" customWidth="1"/>
    <col min="21" max="21" width="8.7109375" style="1" customWidth="1"/>
    <col min="22" max="22" width="8.5703125" style="1" customWidth="1"/>
    <col min="23" max="23" width="3.7109375" style="1" customWidth="1"/>
    <col min="24" max="24" width="5.7109375" style="1" customWidth="1"/>
    <col min="25" max="16384" width="11.42578125" style="1"/>
  </cols>
  <sheetData>
    <row r="1" spans="1:117" s="303" customFormat="1" ht="15" customHeight="1" x14ac:dyDescent="0.25">
      <c r="A1" s="302"/>
      <c r="B1" s="433" t="s">
        <v>0</v>
      </c>
      <c r="C1" s="434"/>
      <c r="D1" s="434"/>
      <c r="E1" s="434"/>
      <c r="F1" s="434"/>
      <c r="G1" s="446" t="s">
        <v>1</v>
      </c>
      <c r="H1" s="446"/>
      <c r="I1" s="446"/>
      <c r="J1" s="446"/>
      <c r="K1" s="446"/>
      <c r="L1" s="446"/>
      <c r="M1" s="446"/>
      <c r="N1" s="446"/>
      <c r="O1" s="446"/>
      <c r="P1" s="446"/>
      <c r="Q1" s="446"/>
      <c r="R1" s="446"/>
      <c r="S1" s="439"/>
      <c r="T1" s="439"/>
      <c r="U1" s="439"/>
      <c r="V1" s="439"/>
      <c r="W1" s="440"/>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row>
    <row r="2" spans="1:117" s="303" customFormat="1" ht="24.75" customHeight="1" x14ac:dyDescent="0.25">
      <c r="A2" s="302"/>
      <c r="B2" s="435"/>
      <c r="C2" s="436"/>
      <c r="D2" s="436"/>
      <c r="E2" s="436"/>
      <c r="F2" s="436"/>
      <c r="G2" s="447"/>
      <c r="H2" s="447"/>
      <c r="I2" s="447"/>
      <c r="J2" s="447"/>
      <c r="K2" s="447"/>
      <c r="L2" s="447"/>
      <c r="M2" s="447"/>
      <c r="N2" s="447"/>
      <c r="O2" s="447"/>
      <c r="P2" s="447"/>
      <c r="Q2" s="447"/>
      <c r="R2" s="447"/>
      <c r="S2" s="441"/>
      <c r="T2" s="441"/>
      <c r="U2" s="441"/>
      <c r="V2" s="441"/>
      <c r="W2" s="44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row>
    <row r="3" spans="1:117" s="303" customFormat="1" ht="15" customHeight="1" x14ac:dyDescent="0.25">
      <c r="A3" s="302"/>
      <c r="B3" s="435"/>
      <c r="C3" s="436"/>
      <c r="D3" s="436"/>
      <c r="E3" s="436"/>
      <c r="F3" s="436"/>
      <c r="G3" s="448" t="s">
        <v>2</v>
      </c>
      <c r="H3" s="448"/>
      <c r="I3" s="448"/>
      <c r="J3" s="448"/>
      <c r="K3" s="448"/>
      <c r="L3" s="448"/>
      <c r="M3" s="448"/>
      <c r="N3" s="448"/>
      <c r="O3" s="448"/>
      <c r="P3" s="448"/>
      <c r="Q3" s="448"/>
      <c r="R3" s="448"/>
      <c r="S3" s="441"/>
      <c r="T3" s="441"/>
      <c r="U3" s="441"/>
      <c r="V3" s="441"/>
      <c r="W3" s="44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row>
    <row r="4" spans="1:117" s="303" customFormat="1" ht="19.5" customHeight="1" x14ac:dyDescent="0.25">
      <c r="A4" s="302"/>
      <c r="B4" s="505" t="s">
        <v>3</v>
      </c>
      <c r="C4" s="506"/>
      <c r="D4" s="506"/>
      <c r="E4" s="506"/>
      <c r="F4" s="507"/>
      <c r="G4" s="437" t="s">
        <v>4</v>
      </c>
      <c r="H4" s="438"/>
      <c r="I4" s="438"/>
      <c r="J4" s="438"/>
      <c r="K4" s="438"/>
      <c r="L4" s="438"/>
      <c r="M4" s="438"/>
      <c r="N4" s="438"/>
      <c r="O4" s="438"/>
      <c r="P4" s="438"/>
      <c r="Q4" s="438"/>
      <c r="R4" s="438"/>
      <c r="S4" s="443" t="s">
        <v>5</v>
      </c>
      <c r="T4" s="444"/>
      <c r="U4" s="444"/>
      <c r="V4" s="444"/>
      <c r="W4" s="445"/>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row>
    <row r="5" spans="1:117" ht="41.25" customHeight="1" thickBot="1" x14ac:dyDescent="0.3">
      <c r="B5" s="416"/>
      <c r="C5" s="417"/>
      <c r="D5" s="417"/>
      <c r="E5" s="417"/>
      <c r="F5" s="418"/>
      <c r="G5" s="451" t="s">
        <v>6</v>
      </c>
      <c r="H5" s="451"/>
      <c r="I5" s="451"/>
      <c r="J5" s="451"/>
      <c r="K5" s="451"/>
      <c r="L5" s="451"/>
      <c r="M5" s="451"/>
      <c r="N5" s="451"/>
      <c r="O5" s="451"/>
      <c r="P5" s="451"/>
      <c r="Q5" s="451"/>
      <c r="R5" s="451"/>
      <c r="S5" s="449"/>
      <c r="T5" s="449"/>
      <c r="U5" s="449"/>
      <c r="V5" s="449"/>
      <c r="W5" s="450"/>
    </row>
    <row r="6" spans="1:117" ht="4.5" customHeight="1" thickBot="1" x14ac:dyDescent="0.3">
      <c r="B6" s="198"/>
      <c r="C6" s="199"/>
      <c r="D6" s="199"/>
      <c r="E6" s="199"/>
      <c r="F6" s="199"/>
      <c r="G6" s="199"/>
      <c r="H6" s="199"/>
      <c r="I6" s="73"/>
      <c r="J6" s="73"/>
      <c r="K6" s="73"/>
      <c r="L6" s="73"/>
      <c r="M6" s="73"/>
      <c r="N6" s="73"/>
      <c r="O6" s="73"/>
      <c r="P6" s="73"/>
      <c r="Q6" s="73"/>
      <c r="R6" s="73"/>
      <c r="S6" s="2"/>
      <c r="T6" s="2"/>
      <c r="U6" s="2"/>
      <c r="V6" s="2"/>
      <c r="W6" s="200"/>
    </row>
    <row r="7" spans="1:117" ht="21" customHeight="1" thickBot="1" x14ac:dyDescent="0.3">
      <c r="B7" s="163"/>
      <c r="C7" s="399" t="s">
        <v>7</v>
      </c>
      <c r="D7" s="400"/>
      <c r="E7" s="400"/>
      <c r="F7" s="400"/>
      <c r="G7" s="400"/>
      <c r="H7" s="401"/>
      <c r="I7" s="164"/>
      <c r="J7" s="164"/>
      <c r="K7" s="164"/>
      <c r="L7" s="164"/>
      <c r="M7" s="164"/>
      <c r="N7" s="164"/>
      <c r="O7" s="164"/>
      <c r="P7" s="164"/>
      <c r="Q7" s="164"/>
      <c r="R7" s="164"/>
      <c r="S7" s="164"/>
      <c r="T7" s="164"/>
      <c r="U7" s="164"/>
      <c r="V7" s="164"/>
      <c r="W7" s="165"/>
    </row>
    <row r="8" spans="1:117" ht="30" customHeight="1" x14ac:dyDescent="0.25">
      <c r="B8" s="163"/>
      <c r="C8" s="143" t="s">
        <v>8</v>
      </c>
      <c r="D8" s="390" t="s">
        <v>9</v>
      </c>
      <c r="E8" s="390"/>
      <c r="F8" s="390"/>
      <c r="G8" s="424"/>
      <c r="H8" s="424"/>
      <c r="I8" s="424"/>
      <c r="J8" s="424"/>
      <c r="K8" s="424"/>
      <c r="L8" s="424"/>
      <c r="M8" s="424"/>
      <c r="N8" s="424"/>
      <c r="O8" s="424"/>
      <c r="P8" s="424"/>
      <c r="Q8" s="424"/>
      <c r="R8" s="424"/>
      <c r="S8" s="424"/>
      <c r="T8" s="424"/>
      <c r="U8" s="424"/>
      <c r="V8" s="425"/>
      <c r="W8" s="165"/>
    </row>
    <row r="9" spans="1:117" ht="5.0999999999999996" customHeight="1" thickBot="1" x14ac:dyDescent="0.3">
      <c r="B9" s="163"/>
      <c r="C9" s="35"/>
      <c r="D9" s="35"/>
      <c r="E9" s="35"/>
      <c r="F9" s="35"/>
      <c r="G9" s="35"/>
      <c r="H9" s="35"/>
      <c r="I9" s="35"/>
      <c r="J9" s="35"/>
      <c r="K9" s="35"/>
      <c r="L9" s="35"/>
      <c r="M9" s="35"/>
      <c r="N9" s="35"/>
      <c r="O9" s="35"/>
      <c r="P9" s="35"/>
      <c r="Q9" s="35"/>
      <c r="R9" s="35"/>
      <c r="S9" s="35"/>
      <c r="T9" s="35"/>
      <c r="U9" s="35"/>
      <c r="V9" s="35"/>
      <c r="W9" s="165"/>
    </row>
    <row r="10" spans="1:117" ht="32.25" customHeight="1" thickBot="1" x14ac:dyDescent="0.3">
      <c r="B10" s="163"/>
      <c r="C10" s="146" t="s">
        <v>10</v>
      </c>
      <c r="D10" s="390" t="s">
        <v>11</v>
      </c>
      <c r="E10" s="390"/>
      <c r="F10" s="424"/>
      <c r="G10" s="424"/>
      <c r="H10" s="424"/>
      <c r="I10" s="425"/>
      <c r="J10" s="35"/>
      <c r="K10" s="147" t="s">
        <v>12</v>
      </c>
      <c r="L10" s="390" t="s">
        <v>13</v>
      </c>
      <c r="M10" s="390"/>
      <c r="N10" s="424"/>
      <c r="O10" s="424"/>
      <c r="P10" s="424"/>
      <c r="Q10" s="425"/>
      <c r="R10" s="35"/>
      <c r="S10" s="148" t="str">
        <f>IF(N10="l. Otra","¿Cuál?","")</f>
        <v/>
      </c>
      <c r="T10" s="420"/>
      <c r="U10" s="420"/>
      <c r="V10" s="421"/>
      <c r="W10" s="165"/>
      <c r="Y10"/>
    </row>
    <row r="11" spans="1:117" ht="5.0999999999999996" customHeight="1" thickBot="1" x14ac:dyDescent="0.3">
      <c r="B11" s="163"/>
      <c r="C11" s="155"/>
      <c r="D11" s="155"/>
      <c r="E11" s="155"/>
      <c r="F11" s="166"/>
      <c r="G11" s="166"/>
      <c r="H11" s="166"/>
      <c r="I11" s="35"/>
      <c r="J11" s="166"/>
      <c r="K11" s="166"/>
      <c r="L11" s="166"/>
      <c r="M11" s="166"/>
      <c r="N11" s="166"/>
      <c r="O11" s="166"/>
      <c r="P11" s="35"/>
      <c r="Q11" s="166"/>
      <c r="R11" s="166"/>
      <c r="S11" s="166"/>
      <c r="T11" s="167"/>
      <c r="U11" s="167"/>
      <c r="V11" s="167"/>
      <c r="W11" s="165"/>
    </row>
    <row r="12" spans="1:117" ht="32.65" customHeight="1" x14ac:dyDescent="0.25">
      <c r="B12" s="163"/>
      <c r="C12" s="146" t="s">
        <v>14</v>
      </c>
      <c r="D12" s="390" t="s">
        <v>15</v>
      </c>
      <c r="E12" s="390"/>
      <c r="F12" s="424"/>
      <c r="G12" s="424"/>
      <c r="H12" s="424"/>
      <c r="I12" s="425"/>
      <c r="J12" s="35"/>
      <c r="K12" s="146" t="s">
        <v>16</v>
      </c>
      <c r="L12" s="521">
        <f>Z16</f>
        <v>0</v>
      </c>
      <c r="M12" s="522"/>
      <c r="N12" s="35"/>
      <c r="O12" s="146" t="s">
        <v>17</v>
      </c>
      <c r="P12" s="390" t="s">
        <v>18</v>
      </c>
      <c r="Q12" s="390"/>
      <c r="R12" s="498" t="s">
        <v>19</v>
      </c>
      <c r="S12" s="498"/>
      <c r="T12" s="499"/>
      <c r="U12" s="499"/>
      <c r="V12" s="500"/>
      <c r="W12" s="165"/>
    </row>
    <row r="13" spans="1:117" ht="4.3499999999999996" customHeight="1" thickBot="1" x14ac:dyDescent="0.3">
      <c r="B13" s="163"/>
      <c r="C13" s="35"/>
      <c r="D13" s="35"/>
      <c r="E13" s="35"/>
      <c r="F13" s="168"/>
      <c r="G13" s="168"/>
      <c r="H13" s="168"/>
      <c r="I13" s="168"/>
      <c r="J13" s="35"/>
      <c r="K13" s="35"/>
      <c r="L13" s="169"/>
      <c r="M13" s="169"/>
      <c r="N13" s="35"/>
      <c r="O13" s="169"/>
      <c r="P13" s="170"/>
      <c r="Q13" s="170"/>
      <c r="R13" s="35"/>
      <c r="S13" s="35"/>
      <c r="T13" s="35"/>
      <c r="V13" s="35"/>
      <c r="W13" s="165"/>
    </row>
    <row r="14" spans="1:117" ht="36.6" customHeight="1" x14ac:dyDescent="0.25">
      <c r="B14" s="163"/>
      <c r="C14" s="148" t="s">
        <v>20</v>
      </c>
      <c r="D14" s="452" t="s">
        <v>21</v>
      </c>
      <c r="E14" s="452"/>
      <c r="F14" s="150"/>
      <c r="G14" s="35"/>
      <c r="H14" s="148" t="str">
        <f>IF(F14="Si","Tipo de comunidad",IF(F14="No","",IF(F14="","")))</f>
        <v/>
      </c>
      <c r="I14" s="422"/>
      <c r="J14" s="422"/>
      <c r="K14" s="423"/>
      <c r="L14" s="35"/>
      <c r="M14" s="397" t="str">
        <f>IF(H14="Tipo de Comunidad","Nombre del grupo étnico",IF(H14="",""))</f>
        <v/>
      </c>
      <c r="N14" s="398"/>
      <c r="O14" s="391"/>
      <c r="P14" s="392"/>
      <c r="Q14" s="170"/>
      <c r="R14" s="497" t="s">
        <v>22</v>
      </c>
      <c r="S14" s="498"/>
      <c r="T14" s="499"/>
      <c r="U14" s="499"/>
      <c r="V14" s="500"/>
      <c r="W14" s="165"/>
    </row>
    <row r="15" spans="1:117" ht="9" customHeight="1" thickBot="1" x14ac:dyDescent="0.3">
      <c r="B15" s="163"/>
      <c r="C15" s="155"/>
      <c r="D15" s="35"/>
      <c r="E15" s="35"/>
      <c r="F15" s="35"/>
      <c r="G15" s="35"/>
      <c r="H15" s="35"/>
      <c r="I15" s="35"/>
      <c r="J15" s="35"/>
      <c r="K15" s="35"/>
      <c r="L15" s="35"/>
      <c r="M15" s="35"/>
      <c r="N15" s="35"/>
      <c r="O15" s="35"/>
      <c r="P15" s="35"/>
      <c r="Q15" s="35"/>
      <c r="R15" s="35"/>
      <c r="S15" s="35"/>
      <c r="T15" s="35"/>
      <c r="U15" s="35"/>
      <c r="V15" s="35"/>
      <c r="W15" s="165"/>
    </row>
    <row r="16" spans="1:117" ht="37.15" customHeight="1" x14ac:dyDescent="0.25">
      <c r="B16" s="163"/>
      <c r="C16" s="146" t="s">
        <v>23</v>
      </c>
      <c r="D16" s="390" t="s">
        <v>24</v>
      </c>
      <c r="E16" s="390"/>
      <c r="F16" s="151"/>
      <c r="G16" s="35"/>
      <c r="H16" s="419" t="str">
        <f>IF(F16="a. Si","Fecha de inicio de la actividad","")</f>
        <v/>
      </c>
      <c r="I16" s="390"/>
      <c r="J16" s="390"/>
      <c r="K16" s="152" t="str">
        <f>IF(F16="a. Si","Día","")</f>
        <v/>
      </c>
      <c r="L16" s="144"/>
      <c r="M16" s="152" t="str">
        <f>IF(F16="a. Si","Mes","")</f>
        <v/>
      </c>
      <c r="N16" s="153"/>
      <c r="O16" s="152" t="str">
        <f>IF(F16="a. Si","Año","")</f>
        <v/>
      </c>
      <c r="P16" s="145"/>
      <c r="R16" s="419" t="str">
        <f>IF(F16="a. Si","Número de meses de constitución","")</f>
        <v/>
      </c>
      <c r="S16" s="390"/>
      <c r="T16" s="390"/>
      <c r="U16" s="390"/>
      <c r="V16" s="154"/>
      <c r="W16" s="165"/>
      <c r="Y16" s="5">
        <f>MOD((VALUE(MID(TEXT(F12,"000000000000000"),15,1))*3+VALUE(MID(TEXT(F12,"000000000000000"),14,1))*7+VALUE(MID(TEXT(F12,"000000000000000"),13,1))*13+VALUE(MID(TEXT(F12,"000000000000000"),12,1))*17+VALUE(MID(TEXT(F12,"000000000000000"),11,1))*19+VALUE(MID(TEXT(F12,"000000000000000"),10,1))*23+VALUE(MID(TEXT(F12,"000000000000000"),9,1))*29+VALUE(MID(TEXT(F12,"000000000000000"),8,1))*37+VALUE(MID(TEXT(F12,"000000000000000"),7,1))*41+VALUE(MID(TEXT(F12,"000000000000000"),6,1))*43+VALUE(MID(TEXT(F12,"000000000000000"),5,1))*47+VALUE(MID(TEXT(F12,"000000000000000"),4,1))*53+VALUE(MID(TEXT(F12,"000000000000000"),3,1))*59+VALUE(MID(TEXT(F12,"000000000000000"),2,1))*67+VALUE(MID(TEXT(F12,"000000000000000"),1,1))*71),11)</f>
        <v>0</v>
      </c>
      <c r="Z16" s="5">
        <f>IF(Y16=0,0,IF(Y16=1,1,11-Y16))</f>
        <v>0</v>
      </c>
    </row>
    <row r="17" spans="2:26" ht="4.5" customHeight="1" thickBot="1" x14ac:dyDescent="0.3">
      <c r="B17" s="163"/>
      <c r="C17" s="155"/>
      <c r="D17" s="35"/>
      <c r="E17" s="35"/>
      <c r="F17" s="35"/>
      <c r="G17" s="35"/>
      <c r="H17" s="35"/>
      <c r="I17" s="35"/>
      <c r="J17" s="35"/>
      <c r="K17" s="35"/>
      <c r="L17" s="35"/>
      <c r="M17" s="35"/>
      <c r="N17" s="35"/>
      <c r="O17" s="35"/>
      <c r="P17" s="35"/>
      <c r="Q17" s="35"/>
      <c r="R17" s="35"/>
      <c r="S17" s="35"/>
      <c r="T17" s="35"/>
      <c r="U17" s="35"/>
      <c r="V17" s="35"/>
      <c r="W17" s="165"/>
    </row>
    <row r="18" spans="2:26" ht="30" customHeight="1" x14ac:dyDescent="0.25">
      <c r="B18" s="163"/>
      <c r="C18" s="146" t="s">
        <v>25</v>
      </c>
      <c r="D18" s="390" t="s">
        <v>26</v>
      </c>
      <c r="E18" s="390"/>
      <c r="F18" s="390"/>
      <c r="G18" s="424"/>
      <c r="H18" s="424"/>
      <c r="I18" s="424"/>
      <c r="J18" s="424"/>
      <c r="K18" s="424"/>
      <c r="L18" s="149" t="s">
        <v>27</v>
      </c>
      <c r="M18" s="390" t="s">
        <v>28</v>
      </c>
      <c r="N18" s="390"/>
      <c r="O18" s="424"/>
      <c r="P18" s="425"/>
      <c r="Q18" s="35"/>
      <c r="R18" s="419" t="s">
        <v>29</v>
      </c>
      <c r="S18" s="390"/>
      <c r="T18" s="517"/>
      <c r="U18" s="517"/>
      <c r="V18" s="518"/>
      <c r="W18" s="165"/>
      <c r="Z18" s="135"/>
    </row>
    <row r="19" spans="2:26" ht="5.0999999999999996" customHeight="1" thickBot="1" x14ac:dyDescent="0.3">
      <c r="B19" s="163"/>
      <c r="C19" s="155"/>
      <c r="D19" s="35"/>
      <c r="E19" s="35"/>
      <c r="F19" s="35"/>
      <c r="G19" s="35"/>
      <c r="H19" s="35"/>
      <c r="I19" s="35"/>
      <c r="J19" s="35"/>
      <c r="K19" s="35"/>
      <c r="L19" s="35"/>
      <c r="M19" s="35"/>
      <c r="N19" s="35"/>
      <c r="O19" s="35"/>
      <c r="P19" s="35"/>
      <c r="Q19" s="35"/>
      <c r="R19" s="35"/>
      <c r="S19" s="35"/>
      <c r="T19" s="35"/>
      <c r="U19" s="35"/>
      <c r="V19" s="35"/>
      <c r="W19" s="165"/>
    </row>
    <row r="20" spans="2:26" ht="30" customHeight="1" thickBot="1" x14ac:dyDescent="0.3">
      <c r="B20" s="163"/>
      <c r="C20" s="148" t="s">
        <v>30</v>
      </c>
      <c r="D20" s="390" t="s">
        <v>31</v>
      </c>
      <c r="E20" s="390"/>
      <c r="F20" s="390"/>
      <c r="G20" s="429"/>
      <c r="H20" s="429"/>
      <c r="I20" s="429"/>
      <c r="J20" s="429"/>
      <c r="K20" s="429"/>
      <c r="L20" s="429"/>
      <c r="M20" s="429"/>
      <c r="N20" s="429"/>
      <c r="O20" s="429"/>
      <c r="P20" s="430"/>
      <c r="Q20" s="35"/>
      <c r="R20" s="419" t="b">
        <f>IF(O18="Visa de Trabajo","Nacionalidad",IF(O18="CE: Cédula extranjería","Nacionalidad",IF(O18="PA: Pasaporte","Nacionalidad", IF(O18="CC: Cédula ciudadanía","No Aplica"))))</f>
        <v>0</v>
      </c>
      <c r="S20" s="390"/>
      <c r="T20" s="420"/>
      <c r="U20" s="420"/>
      <c r="V20" s="421"/>
      <c r="W20" s="165"/>
    </row>
    <row r="21" spans="2:26" ht="5.0999999999999996" customHeight="1" thickBot="1" x14ac:dyDescent="0.3">
      <c r="B21" s="163"/>
      <c r="C21" s="155"/>
      <c r="D21" s="35"/>
      <c r="E21" s="35"/>
      <c r="F21" s="35"/>
      <c r="G21" s="35"/>
      <c r="H21" s="35"/>
      <c r="I21" s="35"/>
      <c r="J21" s="35"/>
      <c r="K21" s="35"/>
      <c r="L21" s="35"/>
      <c r="M21" s="35"/>
      <c r="N21" s="35"/>
      <c r="O21" s="35"/>
      <c r="P21" s="35"/>
      <c r="Q21" s="35"/>
      <c r="R21" s="35"/>
      <c r="S21" s="35"/>
      <c r="T21" s="35"/>
      <c r="U21" s="35"/>
      <c r="V21" s="35"/>
      <c r="W21" s="165"/>
    </row>
    <row r="22" spans="2:26" ht="30" customHeight="1" x14ac:dyDescent="0.25">
      <c r="B22" s="163"/>
      <c r="C22" s="148" t="s">
        <v>32</v>
      </c>
      <c r="D22" s="390" t="s">
        <v>33</v>
      </c>
      <c r="E22" s="390"/>
      <c r="F22" s="390"/>
      <c r="G22" s="424"/>
      <c r="H22" s="424"/>
      <c r="I22" s="424"/>
      <c r="J22" s="424"/>
      <c r="K22" s="424"/>
      <c r="L22" s="424"/>
      <c r="M22" s="424"/>
      <c r="N22" s="424"/>
      <c r="O22" s="424"/>
      <c r="P22" s="425"/>
      <c r="Q22" s="35"/>
      <c r="R22" s="419" t="s">
        <v>34</v>
      </c>
      <c r="S22" s="390"/>
      <c r="T22" s="517"/>
      <c r="U22" s="517"/>
      <c r="V22" s="518"/>
      <c r="W22" s="165"/>
    </row>
    <row r="23" spans="2:26" ht="5.0999999999999996" customHeight="1" thickBot="1" x14ac:dyDescent="0.3">
      <c r="B23" s="163"/>
      <c r="C23" s="155"/>
      <c r="D23" s="35"/>
      <c r="E23" s="35"/>
      <c r="F23" s="35"/>
      <c r="G23" s="35"/>
      <c r="H23" s="35"/>
      <c r="I23" s="35"/>
      <c r="J23" s="35"/>
      <c r="K23" s="35"/>
      <c r="L23" s="35"/>
      <c r="M23" s="35"/>
      <c r="N23" s="35"/>
      <c r="O23" s="35"/>
      <c r="P23" s="35"/>
      <c r="Q23" s="35"/>
      <c r="R23" s="35"/>
      <c r="S23" s="35"/>
      <c r="T23" s="35"/>
      <c r="U23" s="35"/>
      <c r="V23" s="35"/>
      <c r="W23" s="165"/>
    </row>
    <row r="24" spans="2:26" ht="30" customHeight="1" x14ac:dyDescent="0.25">
      <c r="B24" s="163"/>
      <c r="C24" s="148" t="s">
        <v>35</v>
      </c>
      <c r="D24" s="390" t="s">
        <v>36</v>
      </c>
      <c r="E24" s="390"/>
      <c r="F24" s="390"/>
      <c r="G24" s="424"/>
      <c r="H24" s="424"/>
      <c r="I24" s="424"/>
      <c r="J24" s="424"/>
      <c r="K24" s="424"/>
      <c r="L24" s="424"/>
      <c r="M24" s="424"/>
      <c r="N24" s="424"/>
      <c r="O24" s="424"/>
      <c r="P24" s="425"/>
      <c r="Q24" s="35"/>
      <c r="R24" s="143" t="s">
        <v>37</v>
      </c>
      <c r="S24" s="390" t="s">
        <v>38</v>
      </c>
      <c r="T24" s="390"/>
      <c r="U24" s="422"/>
      <c r="V24" s="423"/>
      <c r="W24" s="165"/>
    </row>
    <row r="25" spans="2:26" ht="5.0999999999999996" customHeight="1" thickBot="1" x14ac:dyDescent="0.3">
      <c r="B25" s="163"/>
      <c r="C25" s="155"/>
      <c r="D25" s="35"/>
      <c r="E25" s="35"/>
      <c r="F25" s="35"/>
      <c r="G25" s="35"/>
      <c r="H25" s="35"/>
      <c r="I25" s="35"/>
      <c r="J25" s="35"/>
      <c r="K25" s="35"/>
      <c r="L25" s="35"/>
      <c r="M25" s="35"/>
      <c r="N25" s="35"/>
      <c r="O25" s="35"/>
      <c r="P25" s="35"/>
      <c r="Q25" s="35"/>
      <c r="R25" s="35"/>
      <c r="S25" s="35"/>
      <c r="T25" s="35"/>
      <c r="U25" s="35"/>
      <c r="V25" s="35"/>
      <c r="W25" s="165"/>
    </row>
    <row r="26" spans="2:26" ht="32.1" customHeight="1" x14ac:dyDescent="0.25">
      <c r="B26" s="163"/>
      <c r="C26" s="148" t="s">
        <v>39</v>
      </c>
      <c r="D26" s="390" t="s">
        <v>40</v>
      </c>
      <c r="E26" s="390"/>
      <c r="F26" s="390"/>
      <c r="G26" s="391"/>
      <c r="H26" s="391"/>
      <c r="I26" s="519" t="e">
        <f>VLOOKUP($G$26,'Listas caracterización'!$I$3:$L$1141,2)</f>
        <v>#N/A</v>
      </c>
      <c r="J26" s="519"/>
      <c r="K26" s="519"/>
      <c r="L26" s="519" t="e">
        <f>VLOOKUP($G$26,'Listas caracterización'!$I$3:$L$1141,3)</f>
        <v>#N/A</v>
      </c>
      <c r="M26" s="519"/>
      <c r="N26" s="520"/>
      <c r="O26" s="35"/>
      <c r="P26" s="35"/>
      <c r="Q26" s="35"/>
      <c r="R26" s="35"/>
      <c r="S26" s="35"/>
      <c r="T26" s="35"/>
      <c r="U26" s="35"/>
      <c r="V26" s="35"/>
      <c r="W26" s="165"/>
    </row>
    <row r="27" spans="2:26" ht="5.0999999999999996" customHeight="1" thickBot="1" x14ac:dyDescent="0.3">
      <c r="B27" s="163"/>
      <c r="C27" s="155"/>
      <c r="D27" s="35"/>
      <c r="E27" s="35"/>
      <c r="F27" s="35"/>
      <c r="G27" s="155"/>
      <c r="H27" s="155"/>
      <c r="I27" s="155"/>
      <c r="J27" s="155"/>
      <c r="K27" s="155"/>
      <c r="L27" s="155"/>
      <c r="M27" s="35"/>
      <c r="N27" s="35"/>
      <c r="O27" s="35"/>
      <c r="P27" s="171"/>
      <c r="Q27" s="35"/>
      <c r="R27" s="35"/>
      <c r="S27" s="35"/>
      <c r="T27" s="35"/>
      <c r="U27" s="35"/>
      <c r="V27" s="35"/>
      <c r="W27" s="165"/>
    </row>
    <row r="28" spans="2:26" ht="30" customHeight="1" x14ac:dyDescent="0.25">
      <c r="B28" s="163"/>
      <c r="C28" s="148" t="s">
        <v>41</v>
      </c>
      <c r="D28" s="390" t="s">
        <v>42</v>
      </c>
      <c r="E28" s="390"/>
      <c r="F28" s="390"/>
      <c r="G28" s="426"/>
      <c r="H28" s="427"/>
      <c r="I28" s="427"/>
      <c r="J28" s="427"/>
      <c r="K28" s="427"/>
      <c r="L28" s="427"/>
      <c r="M28" s="427"/>
      <c r="N28" s="427"/>
      <c r="O28" s="428"/>
      <c r="P28" s="172"/>
      <c r="Q28" s="143" t="s">
        <v>43</v>
      </c>
      <c r="R28" s="390" t="s">
        <v>44</v>
      </c>
      <c r="S28" s="390"/>
      <c r="T28" s="517"/>
      <c r="U28" s="517"/>
      <c r="V28" s="518"/>
      <c r="W28" s="165"/>
    </row>
    <row r="29" spans="2:26" ht="6" customHeight="1" thickBot="1" x14ac:dyDescent="0.3">
      <c r="B29" s="163"/>
      <c r="C29" s="155"/>
      <c r="D29" s="35"/>
      <c r="E29" s="35"/>
      <c r="F29" s="35"/>
      <c r="G29" s="35"/>
      <c r="H29" s="35"/>
      <c r="I29" s="35"/>
      <c r="J29" s="35"/>
      <c r="K29" s="35"/>
      <c r="L29" s="35"/>
      <c r="M29" s="35"/>
      <c r="N29" s="35"/>
      <c r="O29" s="35"/>
      <c r="P29" s="35"/>
      <c r="Q29" s="35"/>
      <c r="R29" s="35"/>
      <c r="S29" s="35"/>
      <c r="T29" s="35"/>
      <c r="U29" s="35"/>
      <c r="V29" s="35"/>
      <c r="W29" s="165"/>
    </row>
    <row r="30" spans="2:26" ht="15" customHeight="1" x14ac:dyDescent="0.25">
      <c r="B30" s="163"/>
      <c r="C30" s="402" t="s">
        <v>45</v>
      </c>
      <c r="D30" s="405" t="s">
        <v>46</v>
      </c>
      <c r="E30" s="405"/>
      <c r="F30" s="408"/>
      <c r="G30" s="409"/>
      <c r="H30" s="409"/>
      <c r="I30" s="410"/>
      <c r="J30" s="171"/>
      <c r="K30" s="512" t="s">
        <v>47</v>
      </c>
      <c r="L30" s="387"/>
      <c r="M30" s="387"/>
      <c r="N30" s="387"/>
      <c r="O30" s="387"/>
      <c r="P30" s="387"/>
      <c r="Q30" s="387"/>
      <c r="R30" s="387"/>
      <c r="S30" s="387"/>
      <c r="T30" s="387"/>
      <c r="U30" s="387"/>
      <c r="V30" s="513"/>
      <c r="W30" s="165"/>
    </row>
    <row r="31" spans="2:26" ht="15" customHeight="1" x14ac:dyDescent="0.25">
      <c r="B31" s="163"/>
      <c r="C31" s="403"/>
      <c r="D31" s="406"/>
      <c r="E31" s="406"/>
      <c r="F31" s="411"/>
      <c r="G31" s="412"/>
      <c r="H31" s="412"/>
      <c r="I31" s="413"/>
      <c r="J31" s="171"/>
      <c r="K31" s="511" t="s">
        <v>48</v>
      </c>
      <c r="L31" s="461"/>
      <c r="M31" s="461"/>
      <c r="N31" s="461"/>
      <c r="O31" s="461" t="s">
        <v>49</v>
      </c>
      <c r="P31" s="461"/>
      <c r="Q31" s="461"/>
      <c r="R31" s="461"/>
      <c r="S31" s="461" t="s">
        <v>50</v>
      </c>
      <c r="T31" s="461"/>
      <c r="U31" s="461"/>
      <c r="V31" s="510"/>
      <c r="W31" s="165"/>
    </row>
    <row r="32" spans="2:26" ht="15" customHeight="1" x14ac:dyDescent="0.25">
      <c r="B32" s="163"/>
      <c r="C32" s="404"/>
      <c r="D32" s="407"/>
      <c r="E32" s="407"/>
      <c r="F32" s="414"/>
      <c r="G32" s="414"/>
      <c r="H32" s="414"/>
      <c r="I32" s="415"/>
      <c r="J32" s="171"/>
      <c r="K32" s="508"/>
      <c r="L32" s="509"/>
      <c r="M32" s="509"/>
      <c r="N32" s="509"/>
      <c r="O32" s="514"/>
      <c r="P32" s="509"/>
      <c r="Q32" s="509"/>
      <c r="R32" s="509"/>
      <c r="S32" s="509"/>
      <c r="T32" s="509"/>
      <c r="U32" s="509"/>
      <c r="V32" s="515"/>
      <c r="W32" s="165"/>
    </row>
    <row r="33" spans="2:23" ht="5.25" customHeight="1" thickBot="1" x14ac:dyDescent="0.3">
      <c r="B33" s="173"/>
      <c r="C33" s="174"/>
      <c r="D33" s="174"/>
      <c r="E33" s="174"/>
      <c r="F33" s="174"/>
      <c r="G33" s="174"/>
      <c r="H33" s="174"/>
      <c r="I33" s="174"/>
      <c r="J33" s="174"/>
      <c r="K33" s="174"/>
      <c r="L33" s="174"/>
      <c r="M33" s="174"/>
      <c r="N33" s="174"/>
      <c r="O33" s="174"/>
      <c r="P33" s="174"/>
      <c r="Q33" s="174"/>
      <c r="R33" s="174"/>
      <c r="S33" s="174"/>
      <c r="T33" s="174"/>
      <c r="U33" s="174"/>
      <c r="V33" s="174"/>
      <c r="W33" s="175"/>
    </row>
    <row r="34" spans="2:23" ht="3.75" customHeight="1" thickBot="1" x14ac:dyDescent="0.3">
      <c r="B34" s="3"/>
      <c r="C34" s="35"/>
      <c r="D34" s="35"/>
      <c r="E34" s="35"/>
      <c r="F34" s="35"/>
      <c r="G34" s="35"/>
      <c r="H34" s="35"/>
      <c r="I34" s="35"/>
      <c r="J34" s="35"/>
      <c r="K34" s="35"/>
      <c r="L34" s="35"/>
      <c r="M34" s="35"/>
      <c r="N34" s="35"/>
      <c r="O34" s="35"/>
      <c r="P34" s="35"/>
      <c r="Q34" s="35"/>
      <c r="R34" s="35"/>
      <c r="S34" s="35"/>
      <c r="T34" s="35"/>
      <c r="U34" s="35"/>
      <c r="V34" s="35"/>
      <c r="W34" s="4"/>
    </row>
    <row r="35" spans="2:23" ht="21" customHeight="1" thickBot="1" x14ac:dyDescent="0.3">
      <c r="B35" s="161"/>
      <c r="C35" s="399" t="s">
        <v>51</v>
      </c>
      <c r="D35" s="400"/>
      <c r="E35" s="400"/>
      <c r="F35" s="400"/>
      <c r="G35" s="401"/>
      <c r="H35" s="178"/>
      <c r="I35" s="178"/>
      <c r="J35" s="178"/>
      <c r="K35" s="178"/>
      <c r="L35" s="178"/>
      <c r="M35" s="178"/>
      <c r="N35" s="178"/>
      <c r="O35" s="178"/>
      <c r="P35" s="178"/>
      <c r="Q35" s="178"/>
      <c r="R35" s="178"/>
      <c r="S35" s="178"/>
      <c r="T35" s="178"/>
      <c r="U35" s="178"/>
      <c r="V35" s="178"/>
      <c r="W35" s="179"/>
    </row>
    <row r="36" spans="2:23" ht="24.75" customHeight="1" thickBot="1" x14ac:dyDescent="0.3">
      <c r="B36" s="163"/>
      <c r="C36" s="147" t="s">
        <v>52</v>
      </c>
      <c r="D36" s="452" t="s">
        <v>53</v>
      </c>
      <c r="E36" s="452"/>
      <c r="F36" s="452"/>
      <c r="G36" s="452"/>
      <c r="H36" s="501"/>
      <c r="I36" s="502"/>
      <c r="J36" s="35"/>
      <c r="K36" s="516">
        <f>+H36</f>
        <v>0</v>
      </c>
      <c r="L36" s="452"/>
      <c r="M36" s="452" t="s">
        <v>19</v>
      </c>
      <c r="N36" s="452"/>
      <c r="O36" s="420"/>
      <c r="P36" s="420"/>
      <c r="Q36" s="420"/>
      <c r="R36" s="420"/>
      <c r="S36" s="420"/>
      <c r="T36" s="420"/>
      <c r="U36" s="420"/>
      <c r="V36" s="421"/>
      <c r="W36" s="165"/>
    </row>
    <row r="37" spans="2:23" ht="5.0999999999999996" customHeight="1" thickBot="1" x14ac:dyDescent="0.3">
      <c r="B37" s="163"/>
      <c r="C37" s="35"/>
      <c r="D37" s="35"/>
      <c r="E37" s="35"/>
      <c r="F37" s="35"/>
      <c r="G37" s="35"/>
      <c r="H37" s="35"/>
      <c r="I37" s="35"/>
      <c r="J37" s="35"/>
      <c r="K37" s="35"/>
      <c r="L37" s="35"/>
      <c r="M37" s="35"/>
      <c r="N37" s="35"/>
      <c r="O37" s="35"/>
      <c r="P37" s="35"/>
      <c r="Q37" s="35"/>
      <c r="R37" s="35"/>
      <c r="S37" s="35"/>
      <c r="T37" s="35"/>
      <c r="U37" s="35"/>
      <c r="V37" s="35"/>
      <c r="W37" s="165"/>
    </row>
    <row r="38" spans="2:23" ht="51" customHeight="1" thickBot="1" x14ac:dyDescent="0.3">
      <c r="B38" s="163"/>
      <c r="C38" s="147" t="s">
        <v>54</v>
      </c>
      <c r="D38" s="390" t="s">
        <v>55</v>
      </c>
      <c r="E38" s="390"/>
      <c r="F38" s="390"/>
      <c r="G38" s="390"/>
      <c r="H38" s="390"/>
      <c r="I38" s="388"/>
      <c r="J38" s="388"/>
      <c r="K38" s="388"/>
      <c r="L38" s="388"/>
      <c r="M38" s="388"/>
      <c r="N38" s="388"/>
      <c r="O38" s="388"/>
      <c r="P38" s="388"/>
      <c r="Q38" s="388"/>
      <c r="R38" s="388"/>
      <c r="S38" s="388"/>
      <c r="T38" s="388"/>
      <c r="U38" s="388"/>
      <c r="V38" s="389"/>
      <c r="W38" s="165"/>
    </row>
    <row r="39" spans="2:23" ht="5.0999999999999996" customHeight="1" thickBot="1" x14ac:dyDescent="0.3">
      <c r="B39" s="163"/>
      <c r="C39" s="35"/>
      <c r="D39" s="35"/>
      <c r="E39" s="35"/>
      <c r="F39" s="35"/>
      <c r="G39" s="35"/>
      <c r="H39" s="35"/>
      <c r="I39" s="35"/>
      <c r="J39" s="35"/>
      <c r="K39" s="35"/>
      <c r="L39" s="35"/>
      <c r="M39" s="35"/>
      <c r="N39" s="35"/>
      <c r="O39" s="35"/>
      <c r="P39" s="35"/>
      <c r="Q39" s="35"/>
      <c r="R39" s="35"/>
      <c r="S39" s="35"/>
      <c r="T39" s="35"/>
      <c r="U39" s="35"/>
      <c r="V39" s="35"/>
      <c r="W39" s="165"/>
    </row>
    <row r="40" spans="2:23" ht="24.75" customHeight="1" x14ac:dyDescent="0.25">
      <c r="B40" s="163"/>
      <c r="C40" s="146" t="s">
        <v>56</v>
      </c>
      <c r="D40" s="390" t="s">
        <v>57</v>
      </c>
      <c r="E40" s="390"/>
      <c r="F40" s="390"/>
      <c r="G40" s="390"/>
      <c r="H40" s="388"/>
      <c r="I40" s="388"/>
      <c r="J40" s="388"/>
      <c r="K40" s="388"/>
      <c r="L40" s="388"/>
      <c r="M40" s="388"/>
      <c r="N40" s="388"/>
      <c r="O40" s="388"/>
      <c r="P40" s="388"/>
      <c r="Q40" s="388"/>
      <c r="R40" s="388"/>
      <c r="S40" s="388"/>
      <c r="T40" s="388"/>
      <c r="U40" s="388"/>
      <c r="V40" s="389"/>
      <c r="W40" s="165"/>
    </row>
    <row r="41" spans="2:23" ht="3.75" customHeight="1" thickBot="1" x14ac:dyDescent="0.3">
      <c r="B41" s="163"/>
      <c r="W41" s="165"/>
    </row>
    <row r="42" spans="2:23" ht="30" customHeight="1" thickBot="1" x14ac:dyDescent="0.3">
      <c r="B42" s="163"/>
      <c r="C42" s="147" t="s">
        <v>58</v>
      </c>
      <c r="D42" s="390" t="s">
        <v>59</v>
      </c>
      <c r="E42" s="390"/>
      <c r="F42" s="390"/>
      <c r="G42" s="390"/>
      <c r="H42" s="395"/>
      <c r="I42" s="396"/>
      <c r="J42" s="35"/>
      <c r="K42" s="393" t="str">
        <f>IF(H42="a. Si","¿Desde que año?.",IF(H42="b. No","Idea de Negocio o Emprendimiento",""))</f>
        <v/>
      </c>
      <c r="L42" s="394"/>
      <c r="M42" s="394"/>
      <c r="N42" s="394"/>
      <c r="O42" s="394"/>
      <c r="P42" s="394"/>
      <c r="Q42" s="150"/>
      <c r="R42" s="35"/>
      <c r="S42" s="35"/>
      <c r="T42" s="35"/>
      <c r="U42" s="35"/>
      <c r="V42" s="35"/>
      <c r="W42" s="165"/>
    </row>
    <row r="43" spans="2:23" ht="6" customHeight="1" thickBot="1" x14ac:dyDescent="0.3">
      <c r="B43" s="163"/>
      <c r="W43" s="165"/>
    </row>
    <row r="44" spans="2:23" ht="24.75" customHeight="1" thickBot="1" x14ac:dyDescent="0.3">
      <c r="B44" s="163"/>
      <c r="C44" s="147" t="s">
        <v>60</v>
      </c>
      <c r="D44" s="390" t="s">
        <v>61</v>
      </c>
      <c r="E44" s="390"/>
      <c r="F44" s="390"/>
      <c r="G44" s="390"/>
      <c r="H44" s="395"/>
      <c r="I44" s="396"/>
      <c r="J44" s="35"/>
      <c r="K44" s="393" t="str">
        <f>IF(H44="a. Si","¿Desde que año?.",IF(H44="b. No","Idea de Negocio o Emprendimiento",""))</f>
        <v/>
      </c>
      <c r="L44" s="394"/>
      <c r="M44" s="394"/>
      <c r="N44" s="394"/>
      <c r="O44" s="394"/>
      <c r="P44" s="394"/>
      <c r="Q44" s="150"/>
      <c r="R44" s="35"/>
      <c r="S44" s="35"/>
      <c r="T44" s="35"/>
      <c r="U44" s="35"/>
      <c r="V44" s="35"/>
      <c r="W44" s="165"/>
    </row>
    <row r="45" spans="2:23" ht="4.5" customHeight="1" thickBot="1" x14ac:dyDescent="0.3">
      <c r="B45" s="173"/>
      <c r="C45" s="174"/>
      <c r="D45" s="174"/>
      <c r="E45" s="174"/>
      <c r="F45" s="174"/>
      <c r="G45" s="174"/>
      <c r="H45" s="174"/>
      <c r="I45" s="174"/>
      <c r="J45" s="174"/>
      <c r="K45" s="174"/>
      <c r="L45" s="174"/>
      <c r="M45" s="174"/>
      <c r="N45" s="174"/>
      <c r="O45" s="174"/>
      <c r="P45" s="174"/>
      <c r="Q45" s="174"/>
      <c r="R45" s="174"/>
      <c r="S45" s="174"/>
      <c r="T45" s="174"/>
      <c r="U45" s="174"/>
      <c r="V45" s="174"/>
      <c r="W45" s="175"/>
    </row>
    <row r="46" spans="2:23" ht="5.25" customHeight="1" thickBot="1" x14ac:dyDescent="0.3">
      <c r="B46" s="161"/>
      <c r="C46" s="185"/>
      <c r="D46" s="185"/>
      <c r="E46" s="185"/>
      <c r="F46" s="185"/>
      <c r="G46" s="185"/>
      <c r="H46" s="185"/>
      <c r="I46" s="185"/>
      <c r="J46" s="185"/>
      <c r="K46" s="185"/>
      <c r="L46" s="185"/>
      <c r="M46" s="185"/>
      <c r="N46" s="185"/>
      <c r="O46" s="185"/>
      <c r="P46" s="185"/>
      <c r="Q46" s="185"/>
      <c r="R46" s="185"/>
      <c r="S46" s="185"/>
      <c r="T46" s="185"/>
      <c r="U46" s="185"/>
      <c r="V46" s="185"/>
      <c r="W46" s="179"/>
    </row>
    <row r="47" spans="2:23" ht="23.25" customHeight="1" thickBot="1" x14ac:dyDescent="0.3">
      <c r="B47" s="163"/>
      <c r="C47" s="399" t="s">
        <v>62</v>
      </c>
      <c r="D47" s="400"/>
      <c r="E47" s="400"/>
      <c r="F47" s="400"/>
      <c r="G47" s="400"/>
      <c r="H47" s="401"/>
      <c r="I47" s="35"/>
      <c r="J47" s="35"/>
      <c r="K47" s="35"/>
      <c r="L47" s="35"/>
      <c r="M47" s="35"/>
      <c r="N47" s="35"/>
      <c r="O47" s="35"/>
      <c r="P47" s="35"/>
      <c r="Q47" s="35"/>
      <c r="R47" s="35"/>
      <c r="S47" s="35"/>
      <c r="T47" s="35"/>
      <c r="U47" s="35"/>
      <c r="V47" s="35"/>
      <c r="W47" s="165"/>
    </row>
    <row r="48" spans="2:23" ht="55.5" customHeight="1" thickBot="1" x14ac:dyDescent="0.3">
      <c r="B48" s="163"/>
      <c r="C48" s="148" t="s">
        <v>63</v>
      </c>
      <c r="D48" s="390" t="s">
        <v>64</v>
      </c>
      <c r="E48" s="390"/>
      <c r="F48" s="390"/>
      <c r="G48" s="390"/>
      <c r="H48" s="390"/>
      <c r="I48" s="391"/>
      <c r="J48" s="391"/>
      <c r="K48" s="391"/>
      <c r="L48" s="391"/>
      <c r="M48" s="391"/>
      <c r="N48" s="391"/>
      <c r="O48" s="391"/>
      <c r="P48" s="391"/>
      <c r="Q48" s="391"/>
      <c r="R48" s="391"/>
      <c r="S48" s="391"/>
      <c r="T48" s="391"/>
      <c r="U48" s="391"/>
      <c r="V48" s="392"/>
      <c r="W48" s="165"/>
    </row>
    <row r="49" spans="2:23" ht="3.75" customHeight="1" thickBot="1" x14ac:dyDescent="0.3">
      <c r="B49" s="163"/>
      <c r="C49" s="155"/>
      <c r="D49" s="155"/>
      <c r="E49" s="155"/>
      <c r="F49" s="155"/>
      <c r="G49" s="155"/>
      <c r="H49" s="155"/>
      <c r="I49" s="155"/>
      <c r="J49" s="155"/>
      <c r="K49" s="155"/>
      <c r="L49" s="155"/>
      <c r="M49" s="155"/>
      <c r="N49" s="155"/>
      <c r="O49" s="155"/>
      <c r="P49" s="155"/>
      <c r="Q49" s="155"/>
      <c r="R49" s="155"/>
      <c r="S49" s="155"/>
      <c r="T49" s="155"/>
      <c r="U49" s="155"/>
      <c r="V49" s="155"/>
      <c r="W49" s="165"/>
    </row>
    <row r="50" spans="2:23" ht="24" customHeight="1" x14ac:dyDescent="0.25">
      <c r="B50" s="163"/>
      <c r="C50" s="159" t="s">
        <v>65</v>
      </c>
      <c r="D50" s="387" t="s">
        <v>66</v>
      </c>
      <c r="E50" s="387"/>
      <c r="F50" s="387"/>
      <c r="G50" s="387"/>
      <c r="H50" s="387"/>
      <c r="I50" s="503" t="s">
        <v>67</v>
      </c>
      <c r="J50" s="503"/>
      <c r="K50" s="503"/>
      <c r="L50" s="503"/>
      <c r="M50" s="503"/>
      <c r="N50" s="503"/>
      <c r="O50" s="503"/>
      <c r="P50" s="503"/>
      <c r="Q50" s="503"/>
      <c r="R50" s="503"/>
      <c r="S50" s="503"/>
      <c r="T50" s="503"/>
      <c r="U50" s="503"/>
      <c r="V50" s="504"/>
      <c r="W50" s="165"/>
    </row>
    <row r="51" spans="2:23" ht="24.75" customHeight="1" x14ac:dyDescent="0.25">
      <c r="B51" s="163"/>
      <c r="C51" s="453" t="s">
        <v>68</v>
      </c>
      <c r="D51" s="454"/>
      <c r="E51" s="454"/>
      <c r="F51" s="454"/>
      <c r="G51" s="454"/>
      <c r="H51" s="454"/>
      <c r="I51" s="180"/>
      <c r="J51" s="181"/>
      <c r="K51" s="461" t="str">
        <f>IF(I51="a. Si","Describa.",IF(I51="b. No","No Aplica",""))</f>
        <v/>
      </c>
      <c r="L51" s="461"/>
      <c r="M51" s="461"/>
      <c r="N51" s="461"/>
      <c r="O51" s="431"/>
      <c r="P51" s="431"/>
      <c r="Q51" s="431"/>
      <c r="R51" s="431"/>
      <c r="S51" s="431"/>
      <c r="T51" s="431"/>
      <c r="U51" s="431"/>
      <c r="V51" s="432"/>
      <c r="W51" s="165"/>
    </row>
    <row r="52" spans="2:23" ht="24.75" customHeight="1" x14ac:dyDescent="0.25">
      <c r="B52" s="163"/>
      <c r="C52" s="453" t="s">
        <v>69</v>
      </c>
      <c r="D52" s="454"/>
      <c r="E52" s="454"/>
      <c r="F52" s="454"/>
      <c r="G52" s="454"/>
      <c r="H52" s="454"/>
      <c r="I52" s="180"/>
      <c r="J52" s="181"/>
      <c r="K52" s="461" t="str">
        <f t="shared" ref="K52:K63" si="0">IF(I52="a. Si","Describa.",IF(I52="b. No","No Aplica",""))</f>
        <v/>
      </c>
      <c r="L52" s="461"/>
      <c r="M52" s="461"/>
      <c r="N52" s="461"/>
      <c r="O52" s="431"/>
      <c r="P52" s="431"/>
      <c r="Q52" s="431"/>
      <c r="R52" s="431"/>
      <c r="S52" s="431"/>
      <c r="T52" s="431"/>
      <c r="U52" s="431"/>
      <c r="V52" s="432"/>
      <c r="W52" s="165"/>
    </row>
    <row r="53" spans="2:23" ht="24.75" customHeight="1" x14ac:dyDescent="0.25">
      <c r="B53" s="163"/>
      <c r="C53" s="453" t="s">
        <v>70</v>
      </c>
      <c r="D53" s="454"/>
      <c r="E53" s="454"/>
      <c r="F53" s="454"/>
      <c r="G53" s="454"/>
      <c r="H53" s="454"/>
      <c r="I53" s="180"/>
      <c r="J53" s="181"/>
      <c r="K53" s="461" t="str">
        <f t="shared" si="0"/>
        <v/>
      </c>
      <c r="L53" s="461"/>
      <c r="M53" s="461"/>
      <c r="N53" s="461"/>
      <c r="O53" s="431"/>
      <c r="P53" s="431"/>
      <c r="Q53" s="431"/>
      <c r="R53" s="431"/>
      <c r="S53" s="431"/>
      <c r="T53" s="431"/>
      <c r="U53" s="431"/>
      <c r="V53" s="432"/>
      <c r="W53" s="165"/>
    </row>
    <row r="54" spans="2:23" ht="29.25" customHeight="1" x14ac:dyDescent="0.25">
      <c r="B54" s="163"/>
      <c r="C54" s="453" t="s">
        <v>71</v>
      </c>
      <c r="D54" s="454"/>
      <c r="E54" s="454"/>
      <c r="F54" s="454"/>
      <c r="G54" s="454"/>
      <c r="H54" s="454"/>
      <c r="I54" s="180"/>
      <c r="J54" s="181"/>
      <c r="K54" s="461" t="str">
        <f t="shared" si="0"/>
        <v/>
      </c>
      <c r="L54" s="461"/>
      <c r="M54" s="461"/>
      <c r="N54" s="461"/>
      <c r="O54" s="431"/>
      <c r="P54" s="431"/>
      <c r="Q54" s="431"/>
      <c r="R54" s="431"/>
      <c r="S54" s="431"/>
      <c r="T54" s="431"/>
      <c r="U54" s="431"/>
      <c r="V54" s="432"/>
      <c r="W54" s="165"/>
    </row>
    <row r="55" spans="2:23" ht="24.75" customHeight="1" x14ac:dyDescent="0.25">
      <c r="B55" s="163"/>
      <c r="C55" s="453" t="s">
        <v>72</v>
      </c>
      <c r="D55" s="454"/>
      <c r="E55" s="454"/>
      <c r="F55" s="454"/>
      <c r="G55" s="454"/>
      <c r="H55" s="454"/>
      <c r="I55" s="180"/>
      <c r="J55" s="181"/>
      <c r="K55" s="461" t="str">
        <f t="shared" si="0"/>
        <v/>
      </c>
      <c r="L55" s="461"/>
      <c r="M55" s="461"/>
      <c r="N55" s="461"/>
      <c r="O55" s="431"/>
      <c r="P55" s="431"/>
      <c r="Q55" s="431"/>
      <c r="R55" s="431"/>
      <c r="S55" s="431"/>
      <c r="T55" s="431"/>
      <c r="U55" s="431"/>
      <c r="V55" s="432"/>
      <c r="W55" s="165"/>
    </row>
    <row r="56" spans="2:23" ht="24.75" customHeight="1" x14ac:dyDescent="0.25">
      <c r="B56" s="163"/>
      <c r="C56" s="453" t="s">
        <v>73</v>
      </c>
      <c r="D56" s="454"/>
      <c r="E56" s="454"/>
      <c r="F56" s="454"/>
      <c r="G56" s="454"/>
      <c r="H56" s="454"/>
      <c r="I56" s="180"/>
      <c r="J56" s="181"/>
      <c r="K56" s="461" t="str">
        <f t="shared" si="0"/>
        <v/>
      </c>
      <c r="L56" s="461"/>
      <c r="M56" s="461"/>
      <c r="N56" s="461"/>
      <c r="O56" s="431"/>
      <c r="P56" s="431"/>
      <c r="Q56" s="431"/>
      <c r="R56" s="431"/>
      <c r="S56" s="431"/>
      <c r="T56" s="431"/>
      <c r="U56" s="431"/>
      <c r="V56" s="432"/>
      <c r="W56" s="165"/>
    </row>
    <row r="57" spans="2:23" ht="24.75" customHeight="1" x14ac:dyDescent="0.25">
      <c r="B57" s="163"/>
      <c r="C57" s="453" t="s">
        <v>74</v>
      </c>
      <c r="D57" s="454"/>
      <c r="E57" s="454"/>
      <c r="F57" s="454"/>
      <c r="G57" s="454"/>
      <c r="H57" s="454"/>
      <c r="I57" s="180"/>
      <c r="J57" s="181"/>
      <c r="K57" s="461" t="str">
        <f t="shared" si="0"/>
        <v/>
      </c>
      <c r="L57" s="461"/>
      <c r="M57" s="461"/>
      <c r="N57" s="461"/>
      <c r="O57" s="431"/>
      <c r="P57" s="431"/>
      <c r="Q57" s="431"/>
      <c r="R57" s="431"/>
      <c r="S57" s="431"/>
      <c r="T57" s="431"/>
      <c r="U57" s="431"/>
      <c r="V57" s="432"/>
      <c r="W57" s="165"/>
    </row>
    <row r="58" spans="2:23" ht="24.75" customHeight="1" x14ac:dyDescent="0.25">
      <c r="B58" s="163"/>
      <c r="C58" s="453" t="s">
        <v>75</v>
      </c>
      <c r="D58" s="454"/>
      <c r="E58" s="454"/>
      <c r="F58" s="454"/>
      <c r="G58" s="454"/>
      <c r="H58" s="454"/>
      <c r="I58" s="180"/>
      <c r="J58" s="181"/>
      <c r="K58" s="461" t="str">
        <f t="shared" si="0"/>
        <v/>
      </c>
      <c r="L58" s="461"/>
      <c r="M58" s="461"/>
      <c r="N58" s="461"/>
      <c r="O58" s="431"/>
      <c r="P58" s="431"/>
      <c r="Q58" s="431"/>
      <c r="R58" s="431"/>
      <c r="S58" s="431"/>
      <c r="T58" s="431"/>
      <c r="U58" s="431"/>
      <c r="V58" s="432"/>
      <c r="W58" s="165"/>
    </row>
    <row r="59" spans="2:23" ht="24.75" customHeight="1" x14ac:dyDescent="0.25">
      <c r="B59" s="163"/>
      <c r="C59" s="453" t="s">
        <v>76</v>
      </c>
      <c r="D59" s="454"/>
      <c r="E59" s="454"/>
      <c r="F59" s="454"/>
      <c r="G59" s="454"/>
      <c r="H59" s="454"/>
      <c r="I59" s="180"/>
      <c r="J59" s="181"/>
      <c r="K59" s="461" t="str">
        <f t="shared" si="0"/>
        <v/>
      </c>
      <c r="L59" s="461"/>
      <c r="M59" s="461"/>
      <c r="N59" s="461"/>
      <c r="O59" s="431"/>
      <c r="P59" s="431"/>
      <c r="Q59" s="431"/>
      <c r="R59" s="431"/>
      <c r="S59" s="431"/>
      <c r="T59" s="431"/>
      <c r="U59" s="431"/>
      <c r="V59" s="432"/>
      <c r="W59" s="165"/>
    </row>
    <row r="60" spans="2:23" ht="33" customHeight="1" x14ac:dyDescent="0.25">
      <c r="B60" s="163"/>
      <c r="C60" s="453" t="s">
        <v>77</v>
      </c>
      <c r="D60" s="454"/>
      <c r="E60" s="454"/>
      <c r="F60" s="454"/>
      <c r="G60" s="454"/>
      <c r="H60" s="454"/>
      <c r="I60" s="180"/>
      <c r="J60" s="181"/>
      <c r="K60" s="461" t="str">
        <f t="shared" si="0"/>
        <v/>
      </c>
      <c r="L60" s="461"/>
      <c r="M60" s="461"/>
      <c r="N60" s="461"/>
      <c r="O60" s="431"/>
      <c r="P60" s="431"/>
      <c r="Q60" s="431"/>
      <c r="R60" s="431"/>
      <c r="S60" s="431"/>
      <c r="T60" s="431"/>
      <c r="U60" s="431"/>
      <c r="V60" s="432"/>
      <c r="W60" s="165"/>
    </row>
    <row r="61" spans="2:23" ht="24" customHeight="1" x14ac:dyDescent="0.25">
      <c r="B61" s="163"/>
      <c r="C61" s="453" t="s">
        <v>78</v>
      </c>
      <c r="D61" s="454"/>
      <c r="E61" s="454"/>
      <c r="F61" s="454"/>
      <c r="G61" s="454"/>
      <c r="H61" s="454"/>
      <c r="I61" s="180"/>
      <c r="J61" s="181"/>
      <c r="K61" s="461" t="str">
        <f t="shared" si="0"/>
        <v/>
      </c>
      <c r="L61" s="461"/>
      <c r="M61" s="461"/>
      <c r="N61" s="461"/>
      <c r="O61" s="431"/>
      <c r="P61" s="431"/>
      <c r="Q61" s="431"/>
      <c r="R61" s="431"/>
      <c r="S61" s="431"/>
      <c r="T61" s="431"/>
      <c r="U61" s="431"/>
      <c r="V61" s="432"/>
      <c r="W61" s="165"/>
    </row>
    <row r="62" spans="2:23" ht="33.75" customHeight="1" x14ac:dyDescent="0.25">
      <c r="B62" s="163"/>
      <c r="C62" s="453" t="s">
        <v>79</v>
      </c>
      <c r="D62" s="454"/>
      <c r="E62" s="454"/>
      <c r="F62" s="454"/>
      <c r="G62" s="454"/>
      <c r="H62" s="454"/>
      <c r="I62" s="180"/>
      <c r="J62" s="181"/>
      <c r="K62" s="461" t="str">
        <f t="shared" si="0"/>
        <v/>
      </c>
      <c r="L62" s="461"/>
      <c r="M62" s="461"/>
      <c r="N62" s="461"/>
      <c r="O62" s="431"/>
      <c r="P62" s="431"/>
      <c r="Q62" s="431"/>
      <c r="R62" s="431"/>
      <c r="S62" s="431"/>
      <c r="T62" s="431"/>
      <c r="U62" s="431"/>
      <c r="V62" s="432"/>
      <c r="W62" s="165"/>
    </row>
    <row r="63" spans="2:23" ht="24.75" customHeight="1" thickBot="1" x14ac:dyDescent="0.3">
      <c r="B63" s="163"/>
      <c r="C63" s="485" t="s">
        <v>80</v>
      </c>
      <c r="D63" s="486"/>
      <c r="E63" s="486"/>
      <c r="F63" s="486"/>
      <c r="G63" s="486"/>
      <c r="H63" s="486"/>
      <c r="I63" s="183"/>
      <c r="J63" s="184"/>
      <c r="K63" s="487" t="str">
        <f t="shared" si="0"/>
        <v/>
      </c>
      <c r="L63" s="487"/>
      <c r="M63" s="487"/>
      <c r="N63" s="487"/>
      <c r="O63" s="494"/>
      <c r="P63" s="494"/>
      <c r="Q63" s="494"/>
      <c r="R63" s="494"/>
      <c r="S63" s="494"/>
      <c r="T63" s="494"/>
      <c r="U63" s="494"/>
      <c r="V63" s="495"/>
      <c r="W63" s="165"/>
    </row>
    <row r="64" spans="2:23" ht="5.0999999999999996" customHeight="1" thickBot="1" x14ac:dyDescent="0.3">
      <c r="B64" s="163"/>
      <c r="C64" s="166"/>
      <c r="D64" s="166"/>
      <c r="E64" s="166"/>
      <c r="F64" s="166"/>
      <c r="G64" s="166"/>
      <c r="H64" s="166"/>
      <c r="I64" s="166"/>
      <c r="J64" s="166"/>
      <c r="K64" s="166"/>
      <c r="L64" s="166"/>
      <c r="M64" s="166"/>
      <c r="N64" s="166"/>
      <c r="O64" s="166"/>
      <c r="P64" s="166"/>
      <c r="Q64" s="166"/>
      <c r="R64" s="166"/>
      <c r="S64" s="166"/>
      <c r="T64" s="166"/>
      <c r="U64" s="166"/>
      <c r="V64" s="166"/>
      <c r="W64" s="165"/>
    </row>
    <row r="65" spans="2:23" ht="43.5" customHeight="1" x14ac:dyDescent="0.25">
      <c r="B65" s="163"/>
      <c r="C65" s="143" t="s">
        <v>81</v>
      </c>
      <c r="D65" s="390" t="s">
        <v>82</v>
      </c>
      <c r="E65" s="390"/>
      <c r="F65" s="390"/>
      <c r="G65" s="390"/>
      <c r="H65" s="390"/>
      <c r="I65" s="390"/>
      <c r="J65" s="390"/>
      <c r="K65" s="390"/>
      <c r="L65" s="390"/>
      <c r="M65" s="390"/>
      <c r="N65" s="145"/>
      <c r="O65" s="35"/>
      <c r="P65" s="419" t="str">
        <f>IF(N65="a. Si","Incluya el nombre común del recurso o de la especie.",IF(N65="c. No aplica","No Aplica",""))</f>
        <v/>
      </c>
      <c r="Q65" s="390"/>
      <c r="R65" s="390"/>
      <c r="S65" s="391"/>
      <c r="T65" s="391"/>
      <c r="U65" s="391"/>
      <c r="V65" s="392"/>
      <c r="W65" s="165"/>
    </row>
    <row r="66" spans="2:23" ht="5.0999999999999996" customHeight="1" thickBot="1" x14ac:dyDescent="0.3">
      <c r="B66" s="163"/>
      <c r="C66" s="166"/>
      <c r="D66" s="166"/>
      <c r="E66" s="166"/>
      <c r="F66" s="166"/>
      <c r="G66" s="166"/>
      <c r="H66" s="166"/>
      <c r="I66" s="166"/>
      <c r="J66" s="166"/>
      <c r="K66" s="166"/>
      <c r="L66" s="166"/>
      <c r="M66" s="166"/>
      <c r="N66" s="166"/>
      <c r="O66" s="166"/>
      <c r="P66" s="166"/>
      <c r="Q66" s="166"/>
      <c r="R66" s="166"/>
      <c r="S66" s="166"/>
      <c r="T66" s="166"/>
      <c r="U66" s="166"/>
      <c r="V66" s="166"/>
      <c r="W66" s="165"/>
    </row>
    <row r="67" spans="2:23" ht="36.75" customHeight="1" x14ac:dyDescent="0.25">
      <c r="B67" s="163"/>
      <c r="C67" s="143" t="s">
        <v>83</v>
      </c>
      <c r="D67" s="390" t="s">
        <v>84</v>
      </c>
      <c r="E67" s="390"/>
      <c r="F67" s="390"/>
      <c r="G67" s="390"/>
      <c r="H67" s="390"/>
      <c r="I67" s="390"/>
      <c r="J67" s="390"/>
      <c r="K67" s="390"/>
      <c r="L67" s="390"/>
      <c r="M67" s="390"/>
      <c r="N67" s="145"/>
      <c r="O67" s="35"/>
      <c r="P67" s="419" t="str">
        <f>IF(N67="a. Si","Entidad emisora del permiso, autorización o licencia.",IF(N67="c. No aplica","No Aplica",""))</f>
        <v/>
      </c>
      <c r="Q67" s="390"/>
      <c r="R67" s="390"/>
      <c r="S67" s="391"/>
      <c r="T67" s="391"/>
      <c r="U67" s="391"/>
      <c r="V67" s="392"/>
      <c r="W67" s="165"/>
    </row>
    <row r="68" spans="2:23" ht="5.0999999999999996" customHeight="1" thickBot="1" x14ac:dyDescent="0.3">
      <c r="B68" s="163"/>
      <c r="C68" s="166"/>
      <c r="D68" s="166"/>
      <c r="E68" s="166"/>
      <c r="F68" s="166"/>
      <c r="G68" s="166"/>
      <c r="H68" s="166"/>
      <c r="I68" s="166"/>
      <c r="J68" s="166"/>
      <c r="K68" s="166"/>
      <c r="L68" s="166"/>
      <c r="M68" s="166"/>
      <c r="N68" s="166"/>
      <c r="O68" s="166"/>
      <c r="P68" s="166"/>
      <c r="Q68" s="166"/>
      <c r="R68" s="166"/>
      <c r="S68" s="166"/>
      <c r="T68" s="166"/>
      <c r="U68" s="166"/>
      <c r="V68" s="166"/>
      <c r="W68" s="165"/>
    </row>
    <row r="69" spans="2:23" ht="30.75" customHeight="1" x14ac:dyDescent="0.25">
      <c r="B69" s="163"/>
      <c r="C69" s="143" t="s">
        <v>85</v>
      </c>
      <c r="D69" s="390" t="s">
        <v>86</v>
      </c>
      <c r="E69" s="390"/>
      <c r="F69" s="390"/>
      <c r="G69" s="390"/>
      <c r="H69" s="390"/>
      <c r="I69" s="390"/>
      <c r="J69" s="390"/>
      <c r="K69" s="390"/>
      <c r="L69" s="390"/>
      <c r="M69" s="390"/>
      <c r="N69" s="145"/>
      <c r="O69" s="35"/>
      <c r="P69" s="419" t="str">
        <f>IF(N69="a. Si","Fecha de expiración (DD/MM/AA).",IF(N69="c. No aplica","No Aplica",""))</f>
        <v/>
      </c>
      <c r="Q69" s="390"/>
      <c r="R69" s="390"/>
      <c r="S69" s="496"/>
      <c r="T69" s="391"/>
      <c r="U69" s="391"/>
      <c r="V69" s="392"/>
      <c r="W69" s="165"/>
    </row>
    <row r="70" spans="2:23" ht="5.0999999999999996" customHeight="1" thickBot="1" x14ac:dyDescent="0.3">
      <c r="B70" s="163"/>
      <c r="C70" s="166"/>
      <c r="D70" s="166"/>
      <c r="E70" s="166"/>
      <c r="F70" s="166"/>
      <c r="G70" s="166"/>
      <c r="H70" s="166"/>
      <c r="I70" s="166"/>
      <c r="J70" s="166"/>
      <c r="K70" s="166"/>
      <c r="L70" s="166"/>
      <c r="M70" s="166"/>
      <c r="N70" s="166"/>
      <c r="O70" s="166"/>
      <c r="P70" s="166"/>
      <c r="Q70" s="166"/>
      <c r="R70" s="166"/>
      <c r="S70" s="166"/>
      <c r="T70" s="166"/>
      <c r="U70" s="166"/>
      <c r="V70" s="166"/>
      <c r="W70" s="165"/>
    </row>
    <row r="71" spans="2:23" ht="30.75" customHeight="1" x14ac:dyDescent="0.25">
      <c r="B71" s="163"/>
      <c r="C71" s="143" t="s">
        <v>87</v>
      </c>
      <c r="D71" s="390" t="s">
        <v>88</v>
      </c>
      <c r="E71" s="390"/>
      <c r="F71" s="390"/>
      <c r="G71" s="390"/>
      <c r="H71" s="390"/>
      <c r="I71" s="390"/>
      <c r="J71" s="390"/>
      <c r="K71" s="390"/>
      <c r="L71" s="390"/>
      <c r="M71" s="390"/>
      <c r="N71" s="391"/>
      <c r="O71" s="391"/>
      <c r="P71" s="391"/>
      <c r="Q71" s="391"/>
      <c r="R71" s="391"/>
      <c r="S71" s="391"/>
      <c r="T71" s="391"/>
      <c r="U71" s="391"/>
      <c r="V71" s="392"/>
      <c r="W71" s="165"/>
    </row>
    <row r="72" spans="2:23" ht="5.0999999999999996" customHeight="1" thickBot="1" x14ac:dyDescent="0.3">
      <c r="B72" s="163"/>
      <c r="C72" s="35"/>
      <c r="D72" s="35"/>
      <c r="E72" s="35"/>
      <c r="F72" s="35"/>
      <c r="G72" s="35"/>
      <c r="H72" s="35"/>
      <c r="I72" s="35"/>
      <c r="J72" s="35"/>
      <c r="K72" s="35"/>
      <c r="L72" s="35"/>
      <c r="M72" s="35"/>
      <c r="N72" s="35"/>
      <c r="O72" s="35"/>
      <c r="P72" s="35"/>
      <c r="Q72" s="35"/>
      <c r="R72" s="35"/>
      <c r="S72" s="35"/>
      <c r="T72" s="35"/>
      <c r="U72" s="35"/>
      <c r="V72" s="35"/>
      <c r="W72" s="165"/>
    </row>
    <row r="73" spans="2:23" ht="36" customHeight="1" x14ac:dyDescent="0.25">
      <c r="B73" s="163"/>
      <c r="C73" s="143" t="s">
        <v>89</v>
      </c>
      <c r="D73" s="390" t="s">
        <v>90</v>
      </c>
      <c r="E73" s="390"/>
      <c r="F73" s="390"/>
      <c r="G73" s="390"/>
      <c r="H73" s="390"/>
      <c r="I73" s="390"/>
      <c r="J73" s="390"/>
      <c r="K73" s="390"/>
      <c r="L73" s="390"/>
      <c r="M73" s="390"/>
      <c r="N73" s="145"/>
      <c r="O73" s="35"/>
      <c r="P73" s="35"/>
      <c r="Q73" s="35"/>
      <c r="R73" s="35"/>
      <c r="S73" s="35"/>
      <c r="T73" s="35"/>
      <c r="U73" s="35"/>
      <c r="V73" s="35"/>
      <c r="W73" s="165"/>
    </row>
    <row r="74" spans="2:23" ht="5.0999999999999996" customHeight="1" thickBot="1" x14ac:dyDescent="0.3">
      <c r="B74" s="163"/>
      <c r="C74" s="35"/>
      <c r="D74" s="35"/>
      <c r="E74" s="35"/>
      <c r="F74" s="35"/>
      <c r="G74" s="35"/>
      <c r="H74" s="35"/>
      <c r="I74" s="35"/>
      <c r="J74" s="35"/>
      <c r="K74" s="35"/>
      <c r="L74" s="35"/>
      <c r="M74" s="35"/>
      <c r="N74" s="35"/>
      <c r="O74" s="35"/>
      <c r="P74" s="35"/>
      <c r="Q74" s="35"/>
      <c r="R74" s="35"/>
      <c r="S74" s="35"/>
      <c r="T74" s="35"/>
      <c r="U74" s="35"/>
      <c r="V74" s="35"/>
      <c r="W74" s="165"/>
    </row>
    <row r="75" spans="2:23" ht="31.5" customHeight="1" x14ac:dyDescent="0.25">
      <c r="B75" s="163"/>
      <c r="C75" s="143" t="s">
        <v>91</v>
      </c>
      <c r="D75" s="390" t="s">
        <v>92</v>
      </c>
      <c r="E75" s="390"/>
      <c r="F75" s="390"/>
      <c r="G75" s="390"/>
      <c r="H75" s="390"/>
      <c r="I75" s="390"/>
      <c r="J75" s="390"/>
      <c r="K75" s="390"/>
      <c r="L75" s="390"/>
      <c r="M75" s="390"/>
      <c r="N75" s="145"/>
      <c r="O75" s="35"/>
      <c r="P75" s="35"/>
      <c r="Q75" s="35"/>
      <c r="R75" s="35"/>
      <c r="S75" s="35"/>
      <c r="T75" s="35"/>
      <c r="U75" s="35"/>
      <c r="V75" s="35"/>
      <c r="W75" s="165"/>
    </row>
    <row r="76" spans="2:23" ht="5.0999999999999996" customHeight="1" thickBot="1" x14ac:dyDescent="0.3">
      <c r="B76" s="173"/>
      <c r="C76" s="174"/>
      <c r="D76" s="174"/>
      <c r="E76" s="174"/>
      <c r="F76" s="174"/>
      <c r="G76" s="174"/>
      <c r="H76" s="174"/>
      <c r="I76" s="174"/>
      <c r="J76" s="174"/>
      <c r="K76" s="174"/>
      <c r="L76" s="174"/>
      <c r="M76" s="174"/>
      <c r="N76" s="174"/>
      <c r="O76" s="174"/>
      <c r="P76" s="174"/>
      <c r="Q76" s="174"/>
      <c r="R76" s="174"/>
      <c r="S76" s="174"/>
      <c r="T76" s="174"/>
      <c r="U76" s="174"/>
      <c r="V76" s="174"/>
      <c r="W76" s="175"/>
    </row>
    <row r="77" spans="2:23" ht="5.0999999999999996" customHeight="1" thickBot="1" x14ac:dyDescent="0.3">
      <c r="B77" s="161"/>
      <c r="C77" s="185"/>
      <c r="D77" s="185"/>
      <c r="E77" s="185"/>
      <c r="F77" s="185"/>
      <c r="G77" s="185"/>
      <c r="H77" s="185"/>
      <c r="I77" s="185"/>
      <c r="J77" s="185"/>
      <c r="K77" s="185"/>
      <c r="L77" s="185"/>
      <c r="M77" s="185"/>
      <c r="N77" s="185"/>
      <c r="O77" s="185"/>
      <c r="P77" s="185"/>
      <c r="Q77" s="185"/>
      <c r="R77" s="185"/>
      <c r="S77" s="185"/>
      <c r="T77" s="185"/>
      <c r="U77" s="185"/>
      <c r="V77" s="185"/>
      <c r="W77" s="179"/>
    </row>
    <row r="78" spans="2:23" ht="19.5" customHeight="1" thickBot="1" x14ac:dyDescent="0.3">
      <c r="B78" s="163"/>
      <c r="C78" s="399" t="s">
        <v>93</v>
      </c>
      <c r="D78" s="400"/>
      <c r="E78" s="400"/>
      <c r="F78" s="400"/>
      <c r="G78" s="400"/>
      <c r="H78" s="401"/>
      <c r="I78" s="35"/>
      <c r="J78" s="35"/>
      <c r="K78" s="35"/>
      <c r="L78" s="35"/>
      <c r="M78" s="35"/>
      <c r="N78" s="35"/>
      <c r="O78" s="35"/>
      <c r="P78" s="35"/>
      <c r="Q78" s="35"/>
      <c r="R78" s="35"/>
      <c r="S78" s="35"/>
      <c r="T78" s="35"/>
      <c r="U78" s="35"/>
      <c r="V78" s="35"/>
      <c r="W78" s="165"/>
    </row>
    <row r="79" spans="2:23" ht="52.5" customHeight="1" thickBot="1" x14ac:dyDescent="0.3">
      <c r="B79" s="163"/>
      <c r="C79" s="148" t="s">
        <v>94</v>
      </c>
      <c r="D79" s="390" t="s">
        <v>95</v>
      </c>
      <c r="E79" s="390"/>
      <c r="F79" s="390"/>
      <c r="G79" s="390"/>
      <c r="H79" s="390"/>
      <c r="I79" s="391"/>
      <c r="J79" s="391"/>
      <c r="K79" s="391"/>
      <c r="L79" s="391"/>
      <c r="M79" s="391"/>
      <c r="N79" s="391"/>
      <c r="O79" s="391"/>
      <c r="P79" s="391"/>
      <c r="Q79" s="391"/>
      <c r="R79" s="391"/>
      <c r="S79" s="391"/>
      <c r="T79" s="391"/>
      <c r="U79" s="391"/>
      <c r="V79" s="392"/>
      <c r="W79" s="165"/>
    </row>
    <row r="80" spans="2:23" ht="3.75" customHeight="1" thickBot="1" x14ac:dyDescent="0.3">
      <c r="B80" s="163"/>
      <c r="C80" s="187"/>
      <c r="D80" s="187"/>
      <c r="E80" s="187"/>
      <c r="F80" s="187"/>
      <c r="G80" s="187"/>
      <c r="H80" s="187"/>
      <c r="I80" s="187"/>
      <c r="J80" s="187"/>
      <c r="K80" s="187"/>
      <c r="L80" s="187"/>
      <c r="M80" s="187"/>
      <c r="N80" s="187"/>
      <c r="O80" s="187"/>
      <c r="P80" s="187"/>
      <c r="Q80" s="187"/>
      <c r="R80" s="187"/>
      <c r="S80" s="187"/>
      <c r="T80" s="187"/>
      <c r="U80" s="187"/>
      <c r="V80" s="187"/>
      <c r="W80" s="165"/>
    </row>
    <row r="81" spans="2:23" ht="18" customHeight="1" x14ac:dyDescent="0.25">
      <c r="B81" s="163"/>
      <c r="C81" s="186" t="s">
        <v>96</v>
      </c>
      <c r="D81" s="387" t="s">
        <v>97</v>
      </c>
      <c r="E81" s="387"/>
      <c r="F81" s="387"/>
      <c r="G81" s="387"/>
      <c r="H81" s="387"/>
      <c r="I81" s="503" t="s">
        <v>98</v>
      </c>
      <c r="J81" s="503"/>
      <c r="K81" s="503"/>
      <c r="L81" s="503"/>
      <c r="M81" s="503"/>
      <c r="N81" s="503"/>
      <c r="O81" s="503"/>
      <c r="P81" s="503"/>
      <c r="Q81" s="503"/>
      <c r="R81" s="503"/>
      <c r="S81" s="503"/>
      <c r="T81" s="503"/>
      <c r="U81" s="503"/>
      <c r="V81" s="504"/>
      <c r="W81" s="165"/>
    </row>
    <row r="82" spans="2:23" ht="38.25" customHeight="1" x14ac:dyDescent="0.25">
      <c r="B82" s="163"/>
      <c r="C82" s="453" t="s">
        <v>99</v>
      </c>
      <c r="D82" s="454"/>
      <c r="E82" s="454"/>
      <c r="F82" s="454"/>
      <c r="G82" s="454"/>
      <c r="H82" s="454"/>
      <c r="I82" s="180"/>
      <c r="J82" s="181"/>
      <c r="K82" s="461" t="str">
        <f>IF(I82="a. Si","Describa.",IF(I82="b. No","No Aplica",""))</f>
        <v/>
      </c>
      <c r="L82" s="461"/>
      <c r="M82" s="461"/>
      <c r="N82" s="461"/>
      <c r="O82" s="431"/>
      <c r="P82" s="431"/>
      <c r="Q82" s="431"/>
      <c r="R82" s="431"/>
      <c r="S82" s="431"/>
      <c r="T82" s="431"/>
      <c r="U82" s="431"/>
      <c r="V82" s="432"/>
      <c r="W82" s="165"/>
    </row>
    <row r="83" spans="2:23" ht="87" customHeight="1" x14ac:dyDescent="0.25">
      <c r="B83" s="163"/>
      <c r="C83" s="453" t="s">
        <v>100</v>
      </c>
      <c r="D83" s="454"/>
      <c r="E83" s="454"/>
      <c r="F83" s="454"/>
      <c r="G83" s="454"/>
      <c r="H83" s="454"/>
      <c r="I83" s="180"/>
      <c r="J83" s="181"/>
      <c r="K83" s="461" t="str">
        <f t="shared" ref="K83:K88" si="1">IF(I83="a. Si","Describa.",IF(I83="b. No","No Aplica",""))</f>
        <v/>
      </c>
      <c r="L83" s="461"/>
      <c r="M83" s="461"/>
      <c r="N83" s="461"/>
      <c r="O83" s="431"/>
      <c r="P83" s="431"/>
      <c r="Q83" s="431"/>
      <c r="R83" s="431"/>
      <c r="S83" s="431"/>
      <c r="T83" s="431"/>
      <c r="U83" s="431"/>
      <c r="V83" s="432"/>
      <c r="W83" s="165"/>
    </row>
    <row r="84" spans="2:23" ht="83.25" customHeight="1" x14ac:dyDescent="0.25">
      <c r="B84" s="163"/>
      <c r="C84" s="453" t="s">
        <v>101</v>
      </c>
      <c r="D84" s="454"/>
      <c r="E84" s="454"/>
      <c r="F84" s="454"/>
      <c r="G84" s="454"/>
      <c r="H84" s="454"/>
      <c r="I84" s="180"/>
      <c r="J84" s="181"/>
      <c r="K84" s="461" t="str">
        <f t="shared" si="1"/>
        <v/>
      </c>
      <c r="L84" s="461"/>
      <c r="M84" s="461"/>
      <c r="N84" s="461"/>
      <c r="O84" s="431"/>
      <c r="P84" s="431"/>
      <c r="Q84" s="431"/>
      <c r="R84" s="431"/>
      <c r="S84" s="431"/>
      <c r="T84" s="431"/>
      <c r="U84" s="431"/>
      <c r="V84" s="432"/>
      <c r="W84" s="165"/>
    </row>
    <row r="85" spans="2:23" ht="57" customHeight="1" x14ac:dyDescent="0.25">
      <c r="B85" s="163"/>
      <c r="C85" s="453" t="s">
        <v>102</v>
      </c>
      <c r="D85" s="454"/>
      <c r="E85" s="454"/>
      <c r="F85" s="454"/>
      <c r="G85" s="454"/>
      <c r="H85" s="454"/>
      <c r="I85" s="180"/>
      <c r="J85" s="181"/>
      <c r="K85" s="461" t="str">
        <f t="shared" si="1"/>
        <v/>
      </c>
      <c r="L85" s="461"/>
      <c r="M85" s="461"/>
      <c r="N85" s="461"/>
      <c r="O85" s="431"/>
      <c r="P85" s="431"/>
      <c r="Q85" s="431"/>
      <c r="R85" s="431"/>
      <c r="S85" s="431"/>
      <c r="T85" s="431"/>
      <c r="U85" s="431"/>
      <c r="V85" s="432"/>
      <c r="W85" s="165"/>
    </row>
    <row r="86" spans="2:23" ht="35.25" customHeight="1" x14ac:dyDescent="0.25">
      <c r="B86" s="163"/>
      <c r="C86" s="453" t="s">
        <v>103</v>
      </c>
      <c r="D86" s="454"/>
      <c r="E86" s="454"/>
      <c r="F86" s="454"/>
      <c r="G86" s="454"/>
      <c r="H86" s="454"/>
      <c r="I86" s="180"/>
      <c r="J86" s="181"/>
      <c r="K86" s="461" t="str">
        <f t="shared" si="1"/>
        <v/>
      </c>
      <c r="L86" s="461"/>
      <c r="M86" s="461"/>
      <c r="N86" s="461"/>
      <c r="O86" s="431"/>
      <c r="P86" s="431"/>
      <c r="Q86" s="431"/>
      <c r="R86" s="431"/>
      <c r="S86" s="431"/>
      <c r="T86" s="431"/>
      <c r="U86" s="431"/>
      <c r="V86" s="432"/>
      <c r="W86" s="165"/>
    </row>
    <row r="87" spans="2:23" ht="50.1" customHeight="1" x14ac:dyDescent="0.25">
      <c r="B87" s="163"/>
      <c r="C87" s="453" t="s">
        <v>104</v>
      </c>
      <c r="D87" s="454"/>
      <c r="E87" s="454"/>
      <c r="F87" s="454"/>
      <c r="G87" s="454"/>
      <c r="H87" s="454"/>
      <c r="I87" s="180"/>
      <c r="J87" s="181"/>
      <c r="K87" s="461" t="str">
        <f t="shared" si="1"/>
        <v/>
      </c>
      <c r="L87" s="461"/>
      <c r="M87" s="461"/>
      <c r="N87" s="461"/>
      <c r="O87" s="431"/>
      <c r="P87" s="431"/>
      <c r="Q87" s="431"/>
      <c r="R87" s="431"/>
      <c r="S87" s="431"/>
      <c r="T87" s="431"/>
      <c r="U87" s="431"/>
      <c r="V87" s="432"/>
      <c r="W87" s="165"/>
    </row>
    <row r="88" spans="2:23" ht="39" customHeight="1" thickBot="1" x14ac:dyDescent="0.3">
      <c r="B88" s="163"/>
      <c r="C88" s="485" t="s">
        <v>105</v>
      </c>
      <c r="D88" s="486"/>
      <c r="E88" s="486"/>
      <c r="F88" s="486"/>
      <c r="G88" s="486"/>
      <c r="H88" s="486"/>
      <c r="I88" s="183"/>
      <c r="J88" s="184"/>
      <c r="K88" s="487" t="str">
        <f t="shared" si="1"/>
        <v/>
      </c>
      <c r="L88" s="487"/>
      <c r="M88" s="487"/>
      <c r="N88" s="487"/>
      <c r="O88" s="494"/>
      <c r="P88" s="494"/>
      <c r="Q88" s="494"/>
      <c r="R88" s="494"/>
      <c r="S88" s="494"/>
      <c r="T88" s="494"/>
      <c r="U88" s="494"/>
      <c r="V88" s="495"/>
      <c r="W88" s="165"/>
    </row>
    <row r="89" spans="2:23" ht="5.0999999999999996" customHeight="1" thickBot="1" x14ac:dyDescent="0.3">
      <c r="B89" s="173"/>
      <c r="C89" s="174"/>
      <c r="D89" s="174"/>
      <c r="E89" s="174"/>
      <c r="F89" s="174"/>
      <c r="G89" s="174"/>
      <c r="H89" s="174"/>
      <c r="I89" s="174"/>
      <c r="J89" s="174"/>
      <c r="K89" s="174"/>
      <c r="L89" s="174"/>
      <c r="M89" s="174"/>
      <c r="N89" s="174"/>
      <c r="O89" s="174"/>
      <c r="P89" s="174"/>
      <c r="Q89" s="174"/>
      <c r="R89" s="174"/>
      <c r="S89" s="174"/>
      <c r="T89" s="174"/>
      <c r="U89" s="174"/>
      <c r="V89" s="174"/>
      <c r="W89" s="175"/>
    </row>
    <row r="90" spans="2:23" ht="5.0999999999999996" customHeight="1" thickBot="1" x14ac:dyDescent="0.3">
      <c r="B90" s="161"/>
      <c r="C90" s="185"/>
      <c r="D90" s="185"/>
      <c r="E90" s="185"/>
      <c r="F90" s="185"/>
      <c r="G90" s="185"/>
      <c r="H90" s="185"/>
      <c r="I90" s="185"/>
      <c r="J90" s="185"/>
      <c r="K90" s="185"/>
      <c r="L90" s="185"/>
      <c r="M90" s="185"/>
      <c r="N90" s="185"/>
      <c r="O90" s="185"/>
      <c r="P90" s="185"/>
      <c r="Q90" s="185"/>
      <c r="R90" s="185"/>
      <c r="S90" s="185"/>
      <c r="T90" s="185"/>
      <c r="U90" s="185"/>
      <c r="V90" s="185"/>
      <c r="W90" s="179"/>
    </row>
    <row r="91" spans="2:23" ht="19.5" customHeight="1" thickBot="1" x14ac:dyDescent="0.3">
      <c r="B91" s="195"/>
      <c r="C91" s="399" t="s">
        <v>106</v>
      </c>
      <c r="D91" s="400"/>
      <c r="E91" s="400"/>
      <c r="F91" s="400"/>
      <c r="G91" s="400"/>
      <c r="H91" s="400"/>
      <c r="I91" s="400"/>
      <c r="J91" s="401"/>
      <c r="K91" s="164"/>
      <c r="L91" s="164"/>
      <c r="M91" s="164"/>
      <c r="N91" s="164"/>
      <c r="O91" s="164"/>
      <c r="P91" s="164"/>
      <c r="Q91" s="164"/>
      <c r="R91" s="164"/>
      <c r="S91" s="164"/>
      <c r="T91" s="164"/>
      <c r="U91" s="164"/>
      <c r="V91" s="164"/>
      <c r="W91" s="196"/>
    </row>
    <row r="92" spans="2:23" ht="15" customHeight="1" x14ac:dyDescent="0.25">
      <c r="B92" s="163"/>
      <c r="C92" s="402" t="s">
        <v>107</v>
      </c>
      <c r="D92" s="460"/>
      <c r="E92" s="460"/>
      <c r="F92" s="460"/>
      <c r="G92" s="460"/>
      <c r="H92" s="460"/>
      <c r="I92" s="460"/>
      <c r="J92" s="460"/>
      <c r="K92" s="460"/>
      <c r="L92" s="460"/>
      <c r="M92" s="194"/>
      <c r="N92" s="35"/>
      <c r="O92" s="35"/>
      <c r="P92" s="35"/>
      <c r="Q92" s="35"/>
      <c r="R92" s="35"/>
      <c r="S92" s="35"/>
      <c r="T92" s="35"/>
      <c r="U92" s="35"/>
      <c r="V92" s="35"/>
      <c r="W92" s="165"/>
    </row>
    <row r="93" spans="2:23" ht="15" customHeight="1" x14ac:dyDescent="0.25">
      <c r="B93" s="163"/>
      <c r="C93" s="403" t="s">
        <v>108</v>
      </c>
      <c r="D93" s="462"/>
      <c r="E93" s="462"/>
      <c r="F93" s="462"/>
      <c r="G93" s="462"/>
      <c r="H93" s="462"/>
      <c r="I93" s="462"/>
      <c r="J93" s="462"/>
      <c r="K93" s="462"/>
      <c r="L93" s="462"/>
      <c r="M93" s="189"/>
      <c r="N93" s="35"/>
      <c r="O93" s="35"/>
      <c r="P93" s="35"/>
      <c r="Q93" s="35"/>
      <c r="R93" s="35"/>
      <c r="S93" s="35"/>
      <c r="T93" s="35"/>
      <c r="U93" s="35"/>
      <c r="V93" s="35"/>
      <c r="W93" s="165"/>
    </row>
    <row r="94" spans="2:23" ht="15" customHeight="1" x14ac:dyDescent="0.25">
      <c r="B94" s="163"/>
      <c r="C94" s="404" t="s">
        <v>109</v>
      </c>
      <c r="D94" s="463"/>
      <c r="E94" s="463"/>
      <c r="F94" s="463"/>
      <c r="G94" s="463"/>
      <c r="H94" s="463"/>
      <c r="I94" s="463"/>
      <c r="J94" s="463"/>
      <c r="K94" s="463"/>
      <c r="L94" s="463"/>
      <c r="M94" s="160"/>
      <c r="N94" s="35"/>
      <c r="O94" s="35"/>
      <c r="P94" s="35"/>
      <c r="Q94" s="35"/>
      <c r="R94" s="35"/>
      <c r="S94" s="35"/>
      <c r="T94" s="35"/>
      <c r="U94" s="35"/>
      <c r="V94" s="35"/>
      <c r="W94" s="165"/>
    </row>
    <row r="95" spans="2:23" ht="6.75" customHeight="1" thickBot="1" x14ac:dyDescent="0.3">
      <c r="B95" s="173"/>
      <c r="C95" s="192"/>
      <c r="D95" s="192"/>
      <c r="E95" s="197"/>
      <c r="F95" s="197"/>
      <c r="G95" s="197"/>
      <c r="H95" s="197"/>
      <c r="I95" s="197"/>
      <c r="J95" s="197"/>
      <c r="K95" s="197"/>
      <c r="L95" s="197"/>
      <c r="M95" s="197"/>
      <c r="N95" s="197"/>
      <c r="O95" s="197"/>
      <c r="P95" s="197"/>
      <c r="Q95" s="197"/>
      <c r="R95" s="197"/>
      <c r="S95" s="197"/>
      <c r="T95" s="197"/>
      <c r="U95" s="197"/>
      <c r="V95" s="197"/>
      <c r="W95" s="175"/>
    </row>
    <row r="96" spans="2:23" ht="5.0999999999999996" customHeight="1" thickBot="1" x14ac:dyDescent="0.3">
      <c r="B96" s="3"/>
      <c r="W96" s="4"/>
    </row>
    <row r="97" spans="2:24" ht="73.150000000000006" customHeight="1" thickBot="1" x14ac:dyDescent="0.3">
      <c r="B97" s="455" t="s">
        <v>110</v>
      </c>
      <c r="C97" s="456"/>
      <c r="D97" s="456"/>
      <c r="E97" s="456"/>
      <c r="F97" s="456"/>
      <c r="G97" s="456"/>
      <c r="H97" s="456"/>
      <c r="I97" s="456"/>
      <c r="J97" s="456"/>
      <c r="K97" s="456"/>
      <c r="L97" s="456"/>
      <c r="M97" s="456"/>
      <c r="N97" s="456"/>
      <c r="O97" s="456"/>
      <c r="P97" s="456"/>
      <c r="Q97" s="456"/>
      <c r="R97" s="456"/>
      <c r="S97" s="456"/>
      <c r="T97" s="456"/>
      <c r="U97" s="456"/>
      <c r="V97" s="456"/>
      <c r="W97" s="457"/>
    </row>
    <row r="98" spans="2:24" ht="5.0999999999999996" customHeight="1" thickBot="1" x14ac:dyDescent="0.3">
      <c r="B98" s="3"/>
      <c r="W98" s="4"/>
    </row>
    <row r="99" spans="2:24" ht="5.0999999999999996" customHeight="1" thickBot="1" x14ac:dyDescent="0.3">
      <c r="B99" s="193"/>
      <c r="C99" s="162"/>
      <c r="D99" s="162"/>
      <c r="E99" s="162"/>
      <c r="F99" s="162"/>
      <c r="G99" s="162"/>
      <c r="H99" s="162"/>
      <c r="I99" s="162"/>
      <c r="J99" s="162"/>
      <c r="K99" s="162"/>
      <c r="L99" s="162"/>
      <c r="M99" s="162"/>
      <c r="N99" s="162"/>
      <c r="O99" s="162"/>
      <c r="P99" s="162"/>
      <c r="Q99" s="162"/>
      <c r="R99" s="162"/>
      <c r="S99" s="162"/>
      <c r="T99" s="162"/>
      <c r="U99" s="162"/>
      <c r="V99" s="162"/>
      <c r="W99" s="179"/>
    </row>
    <row r="100" spans="2:24" ht="33.75" customHeight="1" thickBot="1" x14ac:dyDescent="0.3">
      <c r="B100" s="191"/>
      <c r="C100" s="419" t="s">
        <v>111</v>
      </c>
      <c r="D100" s="390"/>
      <c r="E100" s="390"/>
      <c r="F100" s="472"/>
      <c r="G100" s="472"/>
      <c r="H100" s="472"/>
      <c r="I100" s="472"/>
      <c r="J100" s="472"/>
      <c r="K100" s="473"/>
      <c r="L100" s="171"/>
      <c r="M100" s="419" t="s">
        <v>112</v>
      </c>
      <c r="N100" s="390"/>
      <c r="O100" s="390"/>
      <c r="P100" s="458"/>
      <c r="Q100" s="458"/>
      <c r="R100" s="458"/>
      <c r="S100" s="458"/>
      <c r="T100" s="458"/>
      <c r="U100" s="458"/>
      <c r="V100" s="459"/>
      <c r="W100" s="165"/>
    </row>
    <row r="101" spans="2:24" ht="5.0999999999999996" customHeight="1" thickBot="1" x14ac:dyDescent="0.3">
      <c r="B101" s="173"/>
      <c r="C101" s="174"/>
      <c r="D101" s="174"/>
      <c r="E101" s="174"/>
      <c r="F101" s="174"/>
      <c r="G101" s="174"/>
      <c r="H101" s="174"/>
      <c r="I101" s="174"/>
      <c r="J101" s="174"/>
      <c r="K101" s="174"/>
      <c r="L101" s="174"/>
      <c r="M101" s="174"/>
      <c r="N101" s="174"/>
      <c r="O101" s="174"/>
      <c r="P101" s="174"/>
      <c r="Q101" s="174"/>
      <c r="R101" s="174"/>
      <c r="S101" s="174"/>
      <c r="T101" s="174"/>
      <c r="U101" s="174"/>
      <c r="V101" s="174"/>
      <c r="W101" s="175"/>
    </row>
    <row r="102" spans="2:24" ht="4.5" customHeight="1" thickBot="1" x14ac:dyDescent="0.3">
      <c r="B102" s="161"/>
      <c r="C102" s="185"/>
      <c r="D102" s="185"/>
      <c r="E102" s="185"/>
      <c r="F102" s="185"/>
      <c r="G102" s="185"/>
      <c r="H102" s="185"/>
      <c r="I102" s="185"/>
      <c r="J102" s="185"/>
      <c r="K102" s="185"/>
      <c r="L102" s="185"/>
      <c r="M102" s="185"/>
      <c r="N102" s="185"/>
      <c r="O102" s="185"/>
      <c r="P102" s="185"/>
      <c r="Q102" s="185"/>
      <c r="R102" s="185"/>
      <c r="S102" s="185"/>
      <c r="T102" s="185"/>
      <c r="U102" s="185"/>
      <c r="V102" s="185"/>
      <c r="W102" s="179"/>
    </row>
    <row r="103" spans="2:24" ht="36" customHeight="1" x14ac:dyDescent="0.25">
      <c r="B103" s="163"/>
      <c r="C103" s="488" t="s">
        <v>113</v>
      </c>
      <c r="D103" s="489"/>
      <c r="E103" s="489"/>
      <c r="F103" s="489"/>
      <c r="G103" s="490"/>
      <c r="H103" s="190"/>
      <c r="I103" s="35"/>
      <c r="J103" s="35"/>
      <c r="K103" s="35"/>
      <c r="L103" s="35"/>
      <c r="M103" s="35"/>
      <c r="N103" s="35"/>
      <c r="O103" s="35"/>
      <c r="P103" s="35"/>
      <c r="Q103" s="35"/>
      <c r="R103" s="35"/>
      <c r="S103" s="35"/>
      <c r="T103" s="35"/>
      <c r="U103" s="35"/>
      <c r="V103" s="35"/>
      <c r="W103" s="165"/>
    </row>
    <row r="104" spans="2:24" ht="3" customHeight="1" thickBot="1" x14ac:dyDescent="0.3">
      <c r="B104" s="163"/>
      <c r="C104" s="35"/>
      <c r="D104" s="35"/>
      <c r="E104" s="35"/>
      <c r="F104" s="35"/>
      <c r="G104" s="35"/>
      <c r="H104" s="35"/>
      <c r="I104" s="35"/>
      <c r="J104" s="35"/>
      <c r="K104" s="35"/>
      <c r="L104" s="35"/>
      <c r="M104" s="35"/>
      <c r="N104" s="35"/>
      <c r="O104" s="35"/>
      <c r="P104" s="35"/>
      <c r="Q104" s="35"/>
      <c r="R104" s="35"/>
      <c r="S104" s="35"/>
      <c r="T104" s="35"/>
      <c r="U104" s="35"/>
      <c r="V104" s="35"/>
      <c r="W104" s="165"/>
    </row>
    <row r="105" spans="2:24" ht="15" customHeight="1" x14ac:dyDescent="0.25">
      <c r="B105" s="191"/>
      <c r="C105" s="491" t="s">
        <v>114</v>
      </c>
      <c r="D105" s="492"/>
      <c r="E105" s="492"/>
      <c r="F105" s="492"/>
      <c r="G105" s="492"/>
      <c r="H105" s="492"/>
      <c r="I105" s="492"/>
      <c r="J105" s="492"/>
      <c r="K105" s="492"/>
      <c r="L105" s="492"/>
      <c r="M105" s="492"/>
      <c r="N105" s="492"/>
      <c r="O105" s="492"/>
      <c r="P105" s="492"/>
      <c r="Q105" s="492"/>
      <c r="R105" s="492"/>
      <c r="S105" s="492"/>
      <c r="T105" s="492"/>
      <c r="U105" s="492"/>
      <c r="V105" s="493"/>
      <c r="W105" s="165"/>
      <c r="X105" s="5"/>
    </row>
    <row r="106" spans="2:24" ht="15" customHeight="1" x14ac:dyDescent="0.25">
      <c r="B106" s="191"/>
      <c r="C106" s="469"/>
      <c r="D106" s="470"/>
      <c r="E106" s="470"/>
      <c r="F106" s="470"/>
      <c r="G106" s="470"/>
      <c r="H106" s="470"/>
      <c r="I106" s="470"/>
      <c r="J106" s="470"/>
      <c r="K106" s="470"/>
      <c r="L106" s="470"/>
      <c r="M106" s="470"/>
      <c r="N106" s="470"/>
      <c r="O106" s="470"/>
      <c r="P106" s="470"/>
      <c r="Q106" s="470"/>
      <c r="R106" s="470"/>
      <c r="S106" s="470"/>
      <c r="T106" s="470"/>
      <c r="U106" s="470"/>
      <c r="V106" s="471"/>
      <c r="W106" s="165"/>
      <c r="X106" s="5"/>
    </row>
    <row r="107" spans="2:24" ht="15" customHeight="1" x14ac:dyDescent="0.25">
      <c r="B107" s="191"/>
      <c r="C107" s="469"/>
      <c r="D107" s="470"/>
      <c r="E107" s="470"/>
      <c r="F107" s="470"/>
      <c r="G107" s="470"/>
      <c r="H107" s="470"/>
      <c r="I107" s="470"/>
      <c r="J107" s="470"/>
      <c r="K107" s="470"/>
      <c r="L107" s="470"/>
      <c r="M107" s="470"/>
      <c r="N107" s="470"/>
      <c r="O107" s="470"/>
      <c r="P107" s="470"/>
      <c r="Q107" s="470"/>
      <c r="R107" s="470"/>
      <c r="S107" s="470"/>
      <c r="T107" s="470"/>
      <c r="U107" s="470"/>
      <c r="V107" s="471"/>
      <c r="W107" s="165"/>
      <c r="X107" s="5"/>
    </row>
    <row r="108" spans="2:24" ht="15" customHeight="1" x14ac:dyDescent="0.25">
      <c r="B108" s="191"/>
      <c r="C108" s="469"/>
      <c r="D108" s="470"/>
      <c r="E108" s="470"/>
      <c r="F108" s="470"/>
      <c r="G108" s="470"/>
      <c r="H108" s="470"/>
      <c r="I108" s="470"/>
      <c r="J108" s="470"/>
      <c r="K108" s="470"/>
      <c r="L108" s="470"/>
      <c r="M108" s="470"/>
      <c r="N108" s="470"/>
      <c r="O108" s="470"/>
      <c r="P108" s="470"/>
      <c r="Q108" s="470"/>
      <c r="R108" s="470"/>
      <c r="S108" s="470"/>
      <c r="T108" s="470"/>
      <c r="U108" s="470"/>
      <c r="V108" s="471"/>
      <c r="W108" s="165"/>
      <c r="X108" s="5"/>
    </row>
    <row r="109" spans="2:24" ht="15" customHeight="1" x14ac:dyDescent="0.25">
      <c r="B109" s="191"/>
      <c r="C109" s="469"/>
      <c r="D109" s="470"/>
      <c r="E109" s="470"/>
      <c r="F109" s="470"/>
      <c r="G109" s="470"/>
      <c r="H109" s="470"/>
      <c r="I109" s="470"/>
      <c r="J109" s="470"/>
      <c r="K109" s="470"/>
      <c r="L109" s="470"/>
      <c r="M109" s="470"/>
      <c r="N109" s="470"/>
      <c r="O109" s="470"/>
      <c r="P109" s="470"/>
      <c r="Q109" s="470"/>
      <c r="R109" s="470"/>
      <c r="S109" s="470"/>
      <c r="T109" s="470"/>
      <c r="U109" s="470"/>
      <c r="V109" s="471"/>
      <c r="W109" s="165"/>
      <c r="X109" s="5"/>
    </row>
    <row r="110" spans="2:24" ht="15" customHeight="1" x14ac:dyDescent="0.25">
      <c r="B110" s="163"/>
      <c r="C110" s="464" t="s">
        <v>115</v>
      </c>
      <c r="D110" s="465"/>
      <c r="E110" s="465"/>
      <c r="F110" s="465"/>
      <c r="G110" s="465"/>
      <c r="H110" s="465"/>
      <c r="I110" s="465"/>
      <c r="J110" s="465"/>
      <c r="K110" s="465"/>
      <c r="L110" s="465"/>
      <c r="M110" s="465"/>
      <c r="N110" s="465"/>
      <c r="O110" s="465"/>
      <c r="P110" s="465"/>
      <c r="Q110" s="465"/>
      <c r="R110" s="465"/>
      <c r="S110" s="465"/>
      <c r="T110" s="465"/>
      <c r="U110" s="465"/>
      <c r="V110" s="466"/>
      <c r="W110" s="165"/>
    </row>
    <row r="111" spans="2:24" ht="16.5" customHeight="1" x14ac:dyDescent="0.25">
      <c r="B111" s="163"/>
      <c r="C111" s="467" t="s">
        <v>116</v>
      </c>
      <c r="D111" s="468"/>
      <c r="E111" s="468"/>
      <c r="F111" s="477"/>
      <c r="G111" s="477"/>
      <c r="H111" s="477"/>
      <c r="I111" s="477"/>
      <c r="J111" s="477"/>
      <c r="K111" s="477"/>
      <c r="L111" s="476" t="s">
        <v>117</v>
      </c>
      <c r="M111" s="476"/>
      <c r="N111" s="476"/>
      <c r="O111" s="478"/>
      <c r="P111" s="478"/>
      <c r="Q111" s="478"/>
      <c r="R111" s="478"/>
      <c r="S111" s="478"/>
      <c r="T111" s="478"/>
      <c r="U111" s="478"/>
      <c r="V111" s="479"/>
      <c r="W111" s="165"/>
    </row>
    <row r="112" spans="2:24" ht="16.5" customHeight="1" x14ac:dyDescent="0.25">
      <c r="B112" s="163"/>
      <c r="C112" s="467" t="s">
        <v>118</v>
      </c>
      <c r="D112" s="468"/>
      <c r="E112" s="468"/>
      <c r="F112" s="477"/>
      <c r="G112" s="477"/>
      <c r="H112" s="477"/>
      <c r="I112" s="477"/>
      <c r="J112" s="477"/>
      <c r="K112" s="477"/>
      <c r="L112" s="476" t="s">
        <v>119</v>
      </c>
      <c r="M112" s="476"/>
      <c r="N112" s="476"/>
      <c r="O112" s="478"/>
      <c r="P112" s="478"/>
      <c r="Q112" s="478"/>
      <c r="R112" s="478"/>
      <c r="S112" s="478"/>
      <c r="T112" s="478"/>
      <c r="U112" s="478"/>
      <c r="V112" s="479"/>
      <c r="W112" s="165"/>
    </row>
    <row r="113" spans="2:23" ht="16.5" customHeight="1" x14ac:dyDescent="0.25">
      <c r="B113" s="163"/>
      <c r="C113" s="467" t="s">
        <v>120</v>
      </c>
      <c r="D113" s="468"/>
      <c r="E113" s="468"/>
      <c r="F113" s="477"/>
      <c r="G113" s="477"/>
      <c r="H113" s="477"/>
      <c r="I113" s="477"/>
      <c r="J113" s="477"/>
      <c r="K113" s="477"/>
      <c r="L113" s="476" t="s">
        <v>121</v>
      </c>
      <c r="M113" s="476"/>
      <c r="N113" s="476"/>
      <c r="O113" s="478"/>
      <c r="P113" s="478"/>
      <c r="Q113" s="478"/>
      <c r="R113" s="478"/>
      <c r="S113" s="478"/>
      <c r="T113" s="478"/>
      <c r="U113" s="478"/>
      <c r="V113" s="479"/>
      <c r="W113" s="165"/>
    </row>
    <row r="114" spans="2:23" ht="16.5" customHeight="1" thickBot="1" x14ac:dyDescent="0.3">
      <c r="B114" s="163"/>
      <c r="C114" s="474" t="s">
        <v>122</v>
      </c>
      <c r="D114" s="475"/>
      <c r="E114" s="475"/>
      <c r="F114" s="480"/>
      <c r="G114" s="481"/>
      <c r="H114" s="481"/>
      <c r="I114" s="481"/>
      <c r="J114" s="481"/>
      <c r="K114" s="481"/>
      <c r="L114" s="482" t="s">
        <v>123</v>
      </c>
      <c r="M114" s="482"/>
      <c r="N114" s="482"/>
      <c r="O114" s="483"/>
      <c r="P114" s="483"/>
      <c r="Q114" s="483"/>
      <c r="R114" s="483"/>
      <c r="S114" s="483"/>
      <c r="T114" s="483"/>
      <c r="U114" s="483"/>
      <c r="V114" s="484"/>
      <c r="W114" s="165"/>
    </row>
    <row r="115" spans="2:23" ht="15" customHeight="1" thickBot="1" x14ac:dyDescent="0.3">
      <c r="B115" s="173"/>
      <c r="C115" s="192"/>
      <c r="D115" s="192"/>
      <c r="E115" s="192"/>
      <c r="F115" s="192"/>
      <c r="G115" s="192"/>
      <c r="H115" s="192"/>
      <c r="I115" s="192"/>
      <c r="J115" s="192"/>
      <c r="K115" s="192"/>
      <c r="L115" s="192"/>
      <c r="M115" s="192"/>
      <c r="N115" s="192"/>
      <c r="O115" s="192"/>
      <c r="P115" s="192"/>
      <c r="Q115" s="192"/>
      <c r="R115" s="192"/>
      <c r="S115" s="192"/>
      <c r="T115" s="192"/>
      <c r="U115" s="192"/>
      <c r="V115" s="192"/>
      <c r="W115" s="175"/>
    </row>
  </sheetData>
  <sheetProtection algorithmName="SHA-512" hashValue="dfdtSplrmSIIbzTJA3XLs7luwmgxUdC6BGPjjm+TLHbkfpL6dyhofozePLV6WV9PY53f80JF5HFo9gD1APWcVw==" saltValue="jgaxvYgpccWWDjsEp5TxZg==" spinCount="100000" sheet="1" objects="1" scenarios="1"/>
  <mergeCells count="201">
    <mergeCell ref="B4:F4"/>
    <mergeCell ref="K32:N32"/>
    <mergeCell ref="S31:V31"/>
    <mergeCell ref="M36:N36"/>
    <mergeCell ref="O36:V36"/>
    <mergeCell ref="K31:N31"/>
    <mergeCell ref="K30:V30"/>
    <mergeCell ref="O32:R32"/>
    <mergeCell ref="S32:V32"/>
    <mergeCell ref="O31:R31"/>
    <mergeCell ref="K36:L36"/>
    <mergeCell ref="R12:S12"/>
    <mergeCell ref="T12:V12"/>
    <mergeCell ref="D28:F28"/>
    <mergeCell ref="R28:S28"/>
    <mergeCell ref="T28:V28"/>
    <mergeCell ref="G26:H26"/>
    <mergeCell ref="I26:K26"/>
    <mergeCell ref="L26:N26"/>
    <mergeCell ref="T18:V18"/>
    <mergeCell ref="D26:F26"/>
    <mergeCell ref="R22:S22"/>
    <mergeCell ref="T22:V22"/>
    <mergeCell ref="L12:M12"/>
    <mergeCell ref="D65:M65"/>
    <mergeCell ref="D67:M67"/>
    <mergeCell ref="D71:M71"/>
    <mergeCell ref="D48:H48"/>
    <mergeCell ref="O88:V88"/>
    <mergeCell ref="R14:S14"/>
    <mergeCell ref="T14:V14"/>
    <mergeCell ref="R16:U16"/>
    <mergeCell ref="D36:G36"/>
    <mergeCell ref="H36:I36"/>
    <mergeCell ref="C47:H47"/>
    <mergeCell ref="I50:V50"/>
    <mergeCell ref="I81:V81"/>
    <mergeCell ref="D22:F22"/>
    <mergeCell ref="G22:P22"/>
    <mergeCell ref="C61:H61"/>
    <mergeCell ref="C62:H62"/>
    <mergeCell ref="K59:N59"/>
    <mergeCell ref="O59:V59"/>
    <mergeCell ref="K60:N60"/>
    <mergeCell ref="O60:V60"/>
    <mergeCell ref="K61:N61"/>
    <mergeCell ref="O61:V61"/>
    <mergeCell ref="D38:H38"/>
    <mergeCell ref="C63:H63"/>
    <mergeCell ref="S67:V67"/>
    <mergeCell ref="C58:H58"/>
    <mergeCell ref="C59:H59"/>
    <mergeCell ref="C60:H60"/>
    <mergeCell ref="D79:H79"/>
    <mergeCell ref="D44:G44"/>
    <mergeCell ref="K56:N56"/>
    <mergeCell ref="O56:V56"/>
    <mergeCell ref="K63:N63"/>
    <mergeCell ref="O63:V63"/>
    <mergeCell ref="S69:V69"/>
    <mergeCell ref="N71:V71"/>
    <mergeCell ref="C78:H78"/>
    <mergeCell ref="K51:N51"/>
    <mergeCell ref="O51:V51"/>
    <mergeCell ref="C55:H55"/>
    <mergeCell ref="C56:H56"/>
    <mergeCell ref="C57:H57"/>
    <mergeCell ref="K55:N55"/>
    <mergeCell ref="O55:V55"/>
    <mergeCell ref="C53:H53"/>
    <mergeCell ref="K52:N52"/>
    <mergeCell ref="C52:H52"/>
    <mergeCell ref="C88:H88"/>
    <mergeCell ref="K88:N88"/>
    <mergeCell ref="C86:H86"/>
    <mergeCell ref="K86:N86"/>
    <mergeCell ref="C103:G103"/>
    <mergeCell ref="D81:H81"/>
    <mergeCell ref="O86:V86"/>
    <mergeCell ref="K87:N87"/>
    <mergeCell ref="C105:V105"/>
    <mergeCell ref="C114:E114"/>
    <mergeCell ref="L112:N112"/>
    <mergeCell ref="F112:K112"/>
    <mergeCell ref="O112:V112"/>
    <mergeCell ref="F113:K113"/>
    <mergeCell ref="L113:N113"/>
    <mergeCell ref="O113:V113"/>
    <mergeCell ref="F111:K111"/>
    <mergeCell ref="L111:N111"/>
    <mergeCell ref="O111:V111"/>
    <mergeCell ref="F114:K114"/>
    <mergeCell ref="L114:N114"/>
    <mergeCell ref="O114:V114"/>
    <mergeCell ref="C113:E113"/>
    <mergeCell ref="C112:E112"/>
    <mergeCell ref="C110:V110"/>
    <mergeCell ref="C111:E111"/>
    <mergeCell ref="C106:V109"/>
    <mergeCell ref="F100:G100"/>
    <mergeCell ref="H100:I100"/>
    <mergeCell ref="J100:K100"/>
    <mergeCell ref="K53:N53"/>
    <mergeCell ref="O53:V53"/>
    <mergeCell ref="K54:N54"/>
    <mergeCell ref="O54:V54"/>
    <mergeCell ref="P69:R69"/>
    <mergeCell ref="P65:R65"/>
    <mergeCell ref="S65:V65"/>
    <mergeCell ref="P67:R67"/>
    <mergeCell ref="O57:V57"/>
    <mergeCell ref="K57:N57"/>
    <mergeCell ref="D75:M75"/>
    <mergeCell ref="K62:N62"/>
    <mergeCell ref="O62:V62"/>
    <mergeCell ref="C54:H54"/>
    <mergeCell ref="C100:E100"/>
    <mergeCell ref="D73:M73"/>
    <mergeCell ref="M100:O100"/>
    <mergeCell ref="D69:M69"/>
    <mergeCell ref="C51:H51"/>
    <mergeCell ref="B97:W97"/>
    <mergeCell ref="P100:V100"/>
    <mergeCell ref="C92:L92"/>
    <mergeCell ref="I79:V79"/>
    <mergeCell ref="C84:H84"/>
    <mergeCell ref="K84:N84"/>
    <mergeCell ref="O84:V84"/>
    <mergeCell ref="C85:H85"/>
    <mergeCell ref="K85:N85"/>
    <mergeCell ref="O85:V85"/>
    <mergeCell ref="C82:H82"/>
    <mergeCell ref="O87:V87"/>
    <mergeCell ref="C83:H83"/>
    <mergeCell ref="K83:N83"/>
    <mergeCell ref="O83:V83"/>
    <mergeCell ref="C93:L93"/>
    <mergeCell ref="C94:L94"/>
    <mergeCell ref="C91:J91"/>
    <mergeCell ref="C87:H87"/>
    <mergeCell ref="K58:N58"/>
    <mergeCell ref="O58:V58"/>
    <mergeCell ref="K82:N82"/>
    <mergeCell ref="O82:V82"/>
    <mergeCell ref="O52:V52"/>
    <mergeCell ref="B1:F3"/>
    <mergeCell ref="G4:R4"/>
    <mergeCell ref="S1:W3"/>
    <mergeCell ref="S4:W4"/>
    <mergeCell ref="S24:T24"/>
    <mergeCell ref="G1:R2"/>
    <mergeCell ref="G3:R3"/>
    <mergeCell ref="G8:V8"/>
    <mergeCell ref="D8:F8"/>
    <mergeCell ref="H16:J16"/>
    <mergeCell ref="D16:E16"/>
    <mergeCell ref="T10:V10"/>
    <mergeCell ref="D10:E10"/>
    <mergeCell ref="F10:I10"/>
    <mergeCell ref="L10:M10"/>
    <mergeCell ref="N10:Q10"/>
    <mergeCell ref="D12:E12"/>
    <mergeCell ref="F12:I12"/>
    <mergeCell ref="S5:W5"/>
    <mergeCell ref="G5:R5"/>
    <mergeCell ref="I14:K14"/>
    <mergeCell ref="D14:E14"/>
    <mergeCell ref="D24:F24"/>
    <mergeCell ref="P12:Q12"/>
    <mergeCell ref="D20:F20"/>
    <mergeCell ref="B5:F5"/>
    <mergeCell ref="R20:S20"/>
    <mergeCell ref="T20:V20"/>
    <mergeCell ref="U24:V24"/>
    <mergeCell ref="C7:H7"/>
    <mergeCell ref="H44:I44"/>
    <mergeCell ref="G24:P24"/>
    <mergeCell ref="G28:O28"/>
    <mergeCell ref="D18:F18"/>
    <mergeCell ref="M18:N18"/>
    <mergeCell ref="G18:K18"/>
    <mergeCell ref="R18:S18"/>
    <mergeCell ref="O18:P18"/>
    <mergeCell ref="G20:P20"/>
    <mergeCell ref="D50:H50"/>
    <mergeCell ref="I38:V38"/>
    <mergeCell ref="D40:G40"/>
    <mergeCell ref="I48:V48"/>
    <mergeCell ref="K44:P44"/>
    <mergeCell ref="D42:G42"/>
    <mergeCell ref="H42:I42"/>
    <mergeCell ref="K42:P42"/>
    <mergeCell ref="M14:N14"/>
    <mergeCell ref="M40:Q40"/>
    <mergeCell ref="H40:L40"/>
    <mergeCell ref="R40:V40"/>
    <mergeCell ref="C35:G35"/>
    <mergeCell ref="C30:C32"/>
    <mergeCell ref="D30:E32"/>
    <mergeCell ref="F30:I32"/>
    <mergeCell ref="O14:P14"/>
  </mergeCells>
  <dataValidations count="6">
    <dataValidation type="list" allowBlank="1" showInputMessage="1" showErrorMessage="1" sqref="G26" xr:uid="{00000000-0002-0000-0000-000001000000}">
      <formula1>municipio</formula1>
    </dataValidation>
    <dataValidation type="list" allowBlank="1" showInputMessage="1" showErrorMessage="1" sqref="L16 F100:G100" xr:uid="{00000000-0002-0000-0000-000003000000}">
      <formula1>día</formula1>
    </dataValidation>
    <dataValidation type="list" allowBlank="1" showInputMessage="1" showErrorMessage="1" sqref="N16 H100:I100" xr:uid="{00000000-0002-0000-0000-000004000000}">
      <formula1>mes</formula1>
    </dataValidation>
    <dataValidation type="list" allowBlank="1" showInputMessage="1" showErrorMessage="1" sqref="P16" xr:uid="{00000000-0002-0000-0000-000009000000}">
      <formula1>años</formula1>
    </dataValidation>
    <dataValidation type="whole" allowBlank="1" showInputMessage="1" showErrorMessage="1" error="Escriba el número sin puntos, comas, ni espacios" sqref="T28:V28 T22:V22 T18:V18" xr:uid="{00000000-0002-0000-0000-00000B000000}">
      <formula1>0</formula1>
      <formula2>9999999999999</formula2>
    </dataValidation>
    <dataValidation type="whole" allowBlank="1" showInputMessage="1" showErrorMessage="1" sqref="F12:F13" xr:uid="{00000000-0002-0000-0000-00000D000000}">
      <formula1>0</formula1>
      <formula2>999999999999999</formula2>
    </dataValidation>
  </dataValidations>
  <pageMargins left="0.23622047244094491" right="0.23622047244094491" top="0.35433070866141736" bottom="0.15748031496062992" header="0" footer="0"/>
  <pageSetup scale="64" fitToHeight="0" orientation="portrait" r:id="rId1"/>
  <rowBreaks count="1" manualBreakCount="1">
    <brk id="62" min="1" max="22" man="1"/>
  </rowBreaks>
  <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00000000-0002-0000-0000-000005000000}">
          <x14:formula1>
            <xm:f>'Listas Inscripción'!$E$3:$E$6</xm:f>
          </x14:formula1>
          <xm:sqref>O18:P18</xm:sqref>
        </x14:dataValidation>
        <x14:dataValidation type="list" allowBlank="1" showInputMessage="1" showErrorMessage="1" xr:uid="{00000000-0002-0000-0000-000000000000}">
          <x14:formula1>
            <xm:f>'Listas Inscripción'!$T$3:$T$4</xm:f>
          </x14:formula1>
          <xm:sqref>H103 M92:M94</xm:sqref>
        </x14:dataValidation>
        <x14:dataValidation type="list" allowBlank="1" showInputMessage="1" showErrorMessage="1" xr:uid="{00000000-0002-0000-0000-00000A000000}">
          <x14:formula1>
            <xm:f>'Listas Inscripción'!$D$3:$D$4</xm:f>
          </x14:formula1>
          <xm:sqref>U24</xm:sqref>
        </x14:dataValidation>
        <x14:dataValidation type="list" allowBlank="1" showInputMessage="1" showErrorMessage="1" xr:uid="{00000000-0002-0000-0000-00000C000000}">
          <x14:formula1>
            <xm:f>'Listas Inscripción'!$A$3:$A$4</xm:f>
          </x14:formula1>
          <xm:sqref>F10:I10</xm:sqref>
        </x14:dataValidation>
        <x14:dataValidation type="list" allowBlank="1" showInputMessage="1" showErrorMessage="1" xr:uid="{6A32BEC3-5C77-4DEE-AEB2-00F1CD9FE6EE}">
          <x14:formula1>
            <xm:f>'Listas Inscripción'!$P$3:$P$5</xm:f>
          </x14:formula1>
          <xm:sqref>N71:V71</xm:sqref>
        </x14:dataValidation>
        <x14:dataValidation type="list" allowBlank="1" showInputMessage="1" showErrorMessage="1" xr:uid="{00000000-0002-0000-0000-00000E000000}">
          <x14:formula1>
            <xm:f>'Listas Inscripción'!$B$3:$B$15</xm:f>
          </x14:formula1>
          <xm:sqref>N10:Q10</xm:sqref>
        </x14:dataValidation>
        <x14:dataValidation type="list" allowBlank="1" showInputMessage="1" showErrorMessage="1" xr:uid="{00717615-6131-4328-97F8-AB5A5B5487CA}">
          <x14:formula1>
            <xm:f>'Listas Inscripción'!$I$3:$I$4</xm:f>
          </x14:formula1>
          <xm:sqref>H36:I36</xm:sqref>
        </x14:dataValidation>
        <x14:dataValidation type="list" allowBlank="1" showInputMessage="1" showErrorMessage="1" xr:uid="{7E7ED0C5-2C64-4157-98FE-E543D20CECAD}">
          <x14:formula1>
            <xm:f>'Listas Inscripción'!$J$3:$J$4</xm:f>
          </x14:formula1>
          <xm:sqref>H44:I44 H42:I42 I51:I63 I82:I88</xm:sqref>
        </x14:dataValidation>
        <x14:dataValidation type="list" allowBlank="1" showInputMessage="1" showErrorMessage="1" xr:uid="{F9C8B27D-5B1E-484F-9C8A-5F3DF912FEAD}">
          <x14:formula1>
            <xm:f>'Listas Inscripción'!$C$3:$C$4</xm:f>
          </x14:formula1>
          <xm:sqref>F16</xm:sqref>
        </x14:dataValidation>
        <x14:dataValidation type="list" allowBlank="1" showInputMessage="1" showErrorMessage="1" xr:uid="{76D32EC7-6C50-4387-9B5F-C5C78FA2DD5E}">
          <x14:formula1>
            <xm:f>'Listas Inscripción'!$M$3:$M$5</xm:f>
          </x14:formula1>
          <xm:sqref>N65</xm:sqref>
        </x14:dataValidation>
        <x14:dataValidation type="list" allowBlank="1" showInputMessage="1" showErrorMessage="1" xr:uid="{2B63ADD9-9EEF-4F85-ACAF-493DCF7594E8}">
          <x14:formula1>
            <xm:f>'Listas Inscripción'!$N$3:$N$5</xm:f>
          </x14:formula1>
          <xm:sqref>N67</xm:sqref>
        </x14:dataValidation>
        <x14:dataValidation type="list" allowBlank="1" showInputMessage="1" showErrorMessage="1" xr:uid="{E47B18C9-0121-4895-8944-763927B7E335}">
          <x14:formula1>
            <xm:f>'Listas Inscripción'!$O$3:$O$5</xm:f>
          </x14:formula1>
          <xm:sqref>N69</xm:sqref>
        </x14:dataValidation>
        <x14:dataValidation type="list" allowBlank="1" showInputMessage="1" showErrorMessage="1" xr:uid="{54F97FF0-B674-453A-B4FB-405172F0984B}">
          <x14:formula1>
            <xm:f>'Listas Inscripción'!$Q$3:$Q$4</xm:f>
          </x14:formula1>
          <xm:sqref>N73</xm:sqref>
        </x14:dataValidation>
        <x14:dataValidation type="list" allowBlank="1" showInputMessage="1" showErrorMessage="1" xr:uid="{15D1424A-8A90-41F0-BF83-9ACDCB54367F}">
          <x14:formula1>
            <xm:f>'Listas Inscripción'!$R$3:$R$4</xm:f>
          </x14:formula1>
          <xm:sqref>N75</xm:sqref>
        </x14:dataValidation>
        <x14:dataValidation type="list" allowBlank="1" showInputMessage="1" showErrorMessage="1" xr:uid="{724B99B0-F65C-4F6B-AB57-1A16BC551E2F}">
          <x14:formula1>
            <xm:f>'Listas Inscripción'!$K$3:$K$19</xm:f>
          </x14:formula1>
          <xm:sqref>J100:K100</xm:sqref>
        </x14:dataValidation>
        <x14:dataValidation type="list" allowBlank="1" showInputMessage="1" showErrorMessage="1" xr:uid="{A1295F59-9041-46C5-B4C9-34C7312F6C40}">
          <x14:formula1>
            <xm:f>'Listas Inscripción'!$V$3:$V$4</xm:f>
          </x14:formula1>
          <xm:sqref>F14</xm:sqref>
        </x14:dataValidation>
        <x14:dataValidation type="list" allowBlank="1" showInputMessage="1" showErrorMessage="1" xr:uid="{48D31221-26B1-46A1-986B-F27A393B7680}">
          <x14:formula1>
            <xm:f>'Listas Inscripción'!$W$3:$W$9</xm:f>
          </x14:formula1>
          <xm:sqref>I14:K14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0D3AD-1C02-4936-8758-CA0B070D0176}">
  <sheetPr codeName="Hoja2"/>
  <dimension ref="A1:W1141"/>
  <sheetViews>
    <sheetView topLeftCell="C1" zoomScale="115" zoomScaleNormal="115" workbookViewId="0">
      <selection activeCell="F2" sqref="F1:H1048576"/>
    </sheetView>
  </sheetViews>
  <sheetFormatPr baseColWidth="10" defaultColWidth="11.42578125" defaultRowHeight="12.75" x14ac:dyDescent="0.25"/>
  <cols>
    <col min="1" max="1" width="7.7109375" style="60" bestFit="1" customWidth="1"/>
    <col min="2" max="2" width="35.28515625" style="60" bestFit="1" customWidth="1"/>
    <col min="3" max="4" width="4.7109375" style="60" bestFit="1" customWidth="1"/>
    <col min="5" max="5" width="16.7109375" style="60" bestFit="1" customWidth="1"/>
    <col min="6" max="6" width="21.7109375" style="60" bestFit="1" customWidth="1"/>
    <col min="7" max="7" width="14.42578125" style="60" bestFit="1" customWidth="1"/>
    <col min="8" max="8" width="17.28515625" style="60" bestFit="1" customWidth="1"/>
    <col min="9" max="9" width="9.28515625" style="60" customWidth="1"/>
    <col min="10" max="10" width="10.42578125" style="60" customWidth="1"/>
    <col min="11" max="11" width="12.28515625" style="1" customWidth="1"/>
    <col min="12" max="14" width="4.7109375" style="60" bestFit="1" customWidth="1"/>
    <col min="15" max="15" width="8.7109375" style="60" customWidth="1"/>
    <col min="16" max="16" width="17.42578125" style="60" customWidth="1"/>
    <col min="17" max="18" width="4.7109375" style="60" bestFit="1" customWidth="1"/>
    <col min="19" max="19" width="24.42578125" style="60" customWidth="1"/>
    <col min="20" max="20" width="11.42578125" style="60"/>
    <col min="21" max="21" width="12.7109375" style="60" customWidth="1"/>
    <col min="22" max="22" width="11.42578125" style="60"/>
    <col min="23" max="23" width="16.7109375" style="60" customWidth="1"/>
    <col min="24" max="16384" width="11.42578125" style="60"/>
  </cols>
  <sheetData>
    <row r="1" spans="1:23" x14ac:dyDescent="0.25">
      <c r="A1" s="523" t="s">
        <v>7</v>
      </c>
      <c r="B1" s="523"/>
      <c r="C1" s="523"/>
      <c r="D1" s="523"/>
      <c r="E1" s="523"/>
      <c r="F1" s="523"/>
      <c r="G1" s="523"/>
      <c r="H1" s="523"/>
      <c r="I1" s="524" t="s">
        <v>51</v>
      </c>
      <c r="J1" s="524"/>
      <c r="K1" s="524"/>
      <c r="L1" s="525" t="s">
        <v>124</v>
      </c>
      <c r="M1" s="525"/>
      <c r="N1" s="525"/>
      <c r="O1" s="525"/>
      <c r="P1" s="525"/>
      <c r="Q1" s="525"/>
      <c r="R1" s="525"/>
      <c r="S1" s="109" t="s">
        <v>124</v>
      </c>
      <c r="T1" s="110" t="s">
        <v>125</v>
      </c>
      <c r="U1" s="104" t="s">
        <v>126</v>
      </c>
      <c r="V1" s="110" t="s">
        <v>127</v>
      </c>
      <c r="W1" s="110" t="s">
        <v>128</v>
      </c>
    </row>
    <row r="2" spans="1:23" x14ac:dyDescent="0.25">
      <c r="A2" s="67" t="s">
        <v>8</v>
      </c>
      <c r="B2" s="68" t="s">
        <v>12</v>
      </c>
      <c r="C2" s="68" t="s">
        <v>20</v>
      </c>
      <c r="D2" s="69" t="s">
        <v>23</v>
      </c>
      <c r="E2" s="69" t="s">
        <v>27</v>
      </c>
      <c r="F2" s="70" t="s">
        <v>37</v>
      </c>
      <c r="G2" s="71" t="s">
        <v>37</v>
      </c>
      <c r="H2" s="71" t="s">
        <v>37</v>
      </c>
      <c r="I2" s="72" t="s">
        <v>52</v>
      </c>
      <c r="J2" s="74" t="s">
        <v>58</v>
      </c>
      <c r="K2" s="74" t="s">
        <v>58</v>
      </c>
      <c r="L2" s="108" t="s">
        <v>129</v>
      </c>
      <c r="M2" s="108" t="s">
        <v>81</v>
      </c>
      <c r="N2" s="108" t="s">
        <v>83</v>
      </c>
      <c r="O2" s="108" t="s">
        <v>85</v>
      </c>
      <c r="P2" s="108" t="s">
        <v>87</v>
      </c>
      <c r="Q2" s="108" t="s">
        <v>89</v>
      </c>
      <c r="R2" s="108" t="s">
        <v>91</v>
      </c>
      <c r="S2" s="109" t="s">
        <v>96</v>
      </c>
      <c r="T2" s="110" t="s">
        <v>130</v>
      </c>
      <c r="U2" s="105" t="s">
        <v>131</v>
      </c>
      <c r="V2" s="110" t="s">
        <v>20</v>
      </c>
      <c r="W2" s="110" t="s">
        <v>20</v>
      </c>
    </row>
    <row r="3" spans="1:23" x14ac:dyDescent="0.25">
      <c r="A3" s="64" t="s">
        <v>132</v>
      </c>
      <c r="B3" s="65" t="s">
        <v>133</v>
      </c>
      <c r="C3" s="61" t="s">
        <v>134</v>
      </c>
      <c r="D3" s="64" t="s">
        <v>134</v>
      </c>
      <c r="E3" s="63" t="s">
        <v>135</v>
      </c>
      <c r="F3" s="63" t="s">
        <v>136</v>
      </c>
      <c r="G3" s="63" t="s">
        <v>137</v>
      </c>
      <c r="H3" s="63" t="s">
        <v>138</v>
      </c>
      <c r="I3" s="61" t="s">
        <v>139</v>
      </c>
      <c r="J3" s="64" t="s">
        <v>134</v>
      </c>
      <c r="K3" s="106">
        <v>2030</v>
      </c>
      <c r="L3" s="105" t="s">
        <v>134</v>
      </c>
      <c r="M3" s="105" t="s">
        <v>134</v>
      </c>
      <c r="N3" s="105" t="s">
        <v>134</v>
      </c>
      <c r="O3" s="105" t="s">
        <v>134</v>
      </c>
      <c r="P3" s="105" t="s">
        <v>140</v>
      </c>
      <c r="Q3" s="105" t="s">
        <v>134</v>
      </c>
      <c r="R3" s="105" t="s">
        <v>134</v>
      </c>
      <c r="S3" s="105" t="s">
        <v>134</v>
      </c>
      <c r="T3" s="105" t="s">
        <v>134</v>
      </c>
      <c r="U3" s="105" t="s">
        <v>141</v>
      </c>
      <c r="V3" s="105" t="s">
        <v>142</v>
      </c>
      <c r="W3" s="136" t="s">
        <v>143</v>
      </c>
    </row>
    <row r="4" spans="1:23" x14ac:dyDescent="0.25">
      <c r="A4" s="64" t="s">
        <v>144</v>
      </c>
      <c r="B4" s="62" t="s">
        <v>145</v>
      </c>
      <c r="C4" s="61" t="s">
        <v>146</v>
      </c>
      <c r="D4" s="64" t="s">
        <v>146</v>
      </c>
      <c r="E4" s="63" t="s">
        <v>147</v>
      </c>
      <c r="F4" s="63" t="s">
        <v>148</v>
      </c>
      <c r="G4" s="63" t="s">
        <v>149</v>
      </c>
      <c r="H4" s="63" t="s">
        <v>150</v>
      </c>
      <c r="I4" s="61" t="s">
        <v>151</v>
      </c>
      <c r="J4" s="64" t="s">
        <v>146</v>
      </c>
      <c r="K4" s="106">
        <v>2029</v>
      </c>
      <c r="L4" s="105" t="s">
        <v>146</v>
      </c>
      <c r="M4" s="105" t="s">
        <v>146</v>
      </c>
      <c r="N4" s="105" t="s">
        <v>146</v>
      </c>
      <c r="O4" s="105" t="s">
        <v>146</v>
      </c>
      <c r="P4" s="105" t="s">
        <v>152</v>
      </c>
      <c r="Q4" s="105" t="s">
        <v>146</v>
      </c>
      <c r="R4" s="105" t="s">
        <v>146</v>
      </c>
      <c r="S4" s="105" t="s">
        <v>146</v>
      </c>
      <c r="T4" s="105" t="s">
        <v>146</v>
      </c>
      <c r="U4" s="105" t="s">
        <v>153</v>
      </c>
      <c r="V4" s="105" t="s">
        <v>154</v>
      </c>
      <c r="W4" s="136" t="s">
        <v>155</v>
      </c>
    </row>
    <row r="5" spans="1:23" x14ac:dyDescent="0.25">
      <c r="B5" s="62" t="s">
        <v>156</v>
      </c>
      <c r="E5" s="63" t="s">
        <v>157</v>
      </c>
      <c r="F5" s="63" t="s">
        <v>158</v>
      </c>
      <c r="G5" s="63" t="s">
        <v>137</v>
      </c>
      <c r="H5" s="63" t="s">
        <v>159</v>
      </c>
      <c r="K5" s="66">
        <v>2028</v>
      </c>
      <c r="M5" s="137" t="s">
        <v>160</v>
      </c>
      <c r="N5" s="137" t="s">
        <v>160</v>
      </c>
      <c r="O5" s="137" t="s">
        <v>160</v>
      </c>
      <c r="P5" s="107" t="s">
        <v>161</v>
      </c>
      <c r="W5" s="137" t="s">
        <v>162</v>
      </c>
    </row>
    <row r="6" spans="1:23" x14ac:dyDescent="0.25">
      <c r="B6" s="62" t="s">
        <v>163</v>
      </c>
      <c r="E6" s="128" t="s">
        <v>164</v>
      </c>
      <c r="F6" s="63" t="s">
        <v>165</v>
      </c>
      <c r="G6" s="63" t="s">
        <v>166</v>
      </c>
      <c r="H6" s="63" t="s">
        <v>167</v>
      </c>
      <c r="K6" s="66">
        <v>2027</v>
      </c>
      <c r="W6" s="137" t="s">
        <v>168</v>
      </c>
    </row>
    <row r="7" spans="1:23" x14ac:dyDescent="0.25">
      <c r="B7" s="62" t="s">
        <v>169</v>
      </c>
      <c r="F7" s="63" t="s">
        <v>170</v>
      </c>
      <c r="G7" s="63" t="s">
        <v>171</v>
      </c>
      <c r="H7" s="63" t="s">
        <v>172</v>
      </c>
      <c r="K7" s="66">
        <v>2026</v>
      </c>
      <c r="W7" s="137" t="s">
        <v>173</v>
      </c>
    </row>
    <row r="8" spans="1:23" x14ac:dyDescent="0.25">
      <c r="B8" s="62" t="s">
        <v>174</v>
      </c>
      <c r="F8" s="63" t="s">
        <v>175</v>
      </c>
      <c r="G8" s="63" t="s">
        <v>176</v>
      </c>
      <c r="H8" s="63" t="s">
        <v>177</v>
      </c>
      <c r="K8" s="66">
        <v>2025</v>
      </c>
      <c r="W8" s="137" t="s">
        <v>178</v>
      </c>
    </row>
    <row r="9" spans="1:23" x14ac:dyDescent="0.25">
      <c r="B9" s="62" t="s">
        <v>179</v>
      </c>
      <c r="F9" s="63" t="s">
        <v>180</v>
      </c>
      <c r="G9" s="63" t="s">
        <v>181</v>
      </c>
      <c r="H9" s="63" t="s">
        <v>182</v>
      </c>
      <c r="K9" s="66">
        <v>2024</v>
      </c>
      <c r="W9" s="137" t="s">
        <v>183</v>
      </c>
    </row>
    <row r="10" spans="1:23" x14ac:dyDescent="0.25">
      <c r="B10" s="62" t="s">
        <v>184</v>
      </c>
      <c r="F10" s="63" t="s">
        <v>185</v>
      </c>
      <c r="G10" s="63" t="s">
        <v>176</v>
      </c>
      <c r="H10" s="63" t="s">
        <v>177</v>
      </c>
      <c r="K10" s="66">
        <v>2023</v>
      </c>
    </row>
    <row r="11" spans="1:23" x14ac:dyDescent="0.25">
      <c r="B11" s="62" t="s">
        <v>186</v>
      </c>
      <c r="F11" s="63" t="s">
        <v>187</v>
      </c>
      <c r="G11" s="63" t="s">
        <v>188</v>
      </c>
      <c r="H11" s="63" t="s">
        <v>189</v>
      </c>
      <c r="K11" s="66">
        <v>2022</v>
      </c>
    </row>
    <row r="12" spans="1:23" x14ac:dyDescent="0.25">
      <c r="B12" s="62" t="s">
        <v>190</v>
      </c>
      <c r="F12" s="63" t="s">
        <v>191</v>
      </c>
      <c r="G12" s="63" t="s">
        <v>192</v>
      </c>
      <c r="H12" s="63" t="s">
        <v>193</v>
      </c>
      <c r="K12" s="66">
        <v>2021</v>
      </c>
    </row>
    <row r="13" spans="1:23" x14ac:dyDescent="0.25">
      <c r="B13" s="62" t="s">
        <v>194</v>
      </c>
      <c r="F13" s="63" t="s">
        <v>195</v>
      </c>
      <c r="G13" s="63" t="s">
        <v>196</v>
      </c>
      <c r="H13" s="63" t="s">
        <v>197</v>
      </c>
      <c r="K13" s="66">
        <v>2020</v>
      </c>
    </row>
    <row r="14" spans="1:23" ht="38.25" x14ac:dyDescent="0.25">
      <c r="B14" s="62" t="s">
        <v>198</v>
      </c>
      <c r="F14" s="63" t="s">
        <v>199</v>
      </c>
      <c r="G14" s="63" t="s">
        <v>200</v>
      </c>
      <c r="H14" s="63" t="s">
        <v>201</v>
      </c>
      <c r="K14" s="66">
        <v>2019</v>
      </c>
    </row>
    <row r="15" spans="1:23" x14ac:dyDescent="0.25">
      <c r="B15" s="62" t="s">
        <v>202</v>
      </c>
      <c r="F15" s="63" t="s">
        <v>203</v>
      </c>
      <c r="G15" s="63" t="s">
        <v>204</v>
      </c>
      <c r="H15" s="63" t="s">
        <v>205</v>
      </c>
      <c r="K15" s="66">
        <v>2018</v>
      </c>
    </row>
    <row r="16" spans="1:23" x14ac:dyDescent="0.25">
      <c r="F16" s="63" t="s">
        <v>206</v>
      </c>
      <c r="G16" s="63" t="s">
        <v>192</v>
      </c>
      <c r="H16" s="63" t="s">
        <v>193</v>
      </c>
      <c r="K16" s="66">
        <v>2017</v>
      </c>
    </row>
    <row r="17" spans="6:11" x14ac:dyDescent="0.25">
      <c r="F17" s="63" t="s">
        <v>207</v>
      </c>
      <c r="G17" s="63" t="s">
        <v>176</v>
      </c>
      <c r="H17" s="63" t="s">
        <v>177</v>
      </c>
      <c r="K17" s="66">
        <v>2016</v>
      </c>
    </row>
    <row r="18" spans="6:11" x14ac:dyDescent="0.25">
      <c r="F18" s="63" t="s">
        <v>208</v>
      </c>
      <c r="G18" s="63" t="s">
        <v>188</v>
      </c>
      <c r="H18" s="63" t="s">
        <v>189</v>
      </c>
      <c r="K18" s="66">
        <v>2015</v>
      </c>
    </row>
    <row r="19" spans="6:11" x14ac:dyDescent="0.25">
      <c r="F19" s="63" t="s">
        <v>209</v>
      </c>
      <c r="G19" s="63" t="s">
        <v>210</v>
      </c>
      <c r="H19" s="63" t="s">
        <v>211</v>
      </c>
      <c r="K19" s="66">
        <v>2014</v>
      </c>
    </row>
    <row r="20" spans="6:11" x14ac:dyDescent="0.25">
      <c r="F20" s="63" t="s">
        <v>212</v>
      </c>
      <c r="G20" s="63" t="s">
        <v>213</v>
      </c>
      <c r="H20" s="63" t="s">
        <v>214</v>
      </c>
      <c r="K20" s="66">
        <v>2013</v>
      </c>
    </row>
    <row r="21" spans="6:11" x14ac:dyDescent="0.25">
      <c r="F21" s="63" t="s">
        <v>215</v>
      </c>
      <c r="G21" s="63" t="s">
        <v>216</v>
      </c>
      <c r="H21" s="63" t="s">
        <v>217</v>
      </c>
      <c r="K21" s="66">
        <v>2012</v>
      </c>
    </row>
    <row r="22" spans="6:11" x14ac:dyDescent="0.25">
      <c r="F22" s="63" t="s">
        <v>218</v>
      </c>
      <c r="G22" s="63" t="s">
        <v>196</v>
      </c>
      <c r="H22" s="63" t="s">
        <v>197</v>
      </c>
      <c r="K22" s="66">
        <v>2011</v>
      </c>
    </row>
    <row r="23" spans="6:11" x14ac:dyDescent="0.25">
      <c r="F23" s="63" t="s">
        <v>219</v>
      </c>
      <c r="G23" s="63" t="s">
        <v>220</v>
      </c>
      <c r="H23" s="63" t="s">
        <v>221</v>
      </c>
      <c r="K23" s="66">
        <v>2010</v>
      </c>
    </row>
    <row r="24" spans="6:11" x14ac:dyDescent="0.25">
      <c r="F24" s="63" t="s">
        <v>222</v>
      </c>
      <c r="G24" s="63" t="s">
        <v>210</v>
      </c>
      <c r="H24" s="63" t="s">
        <v>211</v>
      </c>
      <c r="K24" s="66">
        <v>2009</v>
      </c>
    </row>
    <row r="25" spans="6:11" x14ac:dyDescent="0.25">
      <c r="F25" s="63" t="s">
        <v>223</v>
      </c>
      <c r="G25" s="63" t="s">
        <v>137</v>
      </c>
      <c r="H25" s="63" t="s">
        <v>138</v>
      </c>
      <c r="K25" s="66">
        <v>2008</v>
      </c>
    </row>
    <row r="26" spans="6:11" x14ac:dyDescent="0.25">
      <c r="F26" s="63" t="s">
        <v>224</v>
      </c>
      <c r="G26" s="63" t="s">
        <v>225</v>
      </c>
      <c r="H26" s="63" t="s">
        <v>226</v>
      </c>
      <c r="K26" s="66">
        <v>2007</v>
      </c>
    </row>
    <row r="27" spans="6:11" x14ac:dyDescent="0.25">
      <c r="F27" s="63" t="s">
        <v>227</v>
      </c>
      <c r="G27" s="63" t="s">
        <v>176</v>
      </c>
      <c r="H27" s="63" t="s">
        <v>177</v>
      </c>
      <c r="K27" s="66">
        <v>2006</v>
      </c>
    </row>
    <row r="28" spans="6:11" x14ac:dyDescent="0.25">
      <c r="F28" s="63" t="s">
        <v>228</v>
      </c>
      <c r="G28" s="63" t="s">
        <v>229</v>
      </c>
      <c r="H28" s="63" t="s">
        <v>230</v>
      </c>
      <c r="K28" s="66">
        <v>2005</v>
      </c>
    </row>
    <row r="29" spans="6:11" x14ac:dyDescent="0.25">
      <c r="F29" s="63" t="s">
        <v>231</v>
      </c>
      <c r="G29" s="63" t="s">
        <v>232</v>
      </c>
      <c r="H29" s="63" t="s">
        <v>233</v>
      </c>
      <c r="K29" s="66">
        <v>2004</v>
      </c>
    </row>
    <row r="30" spans="6:11" x14ac:dyDescent="0.25">
      <c r="F30" s="63" t="s">
        <v>234</v>
      </c>
      <c r="G30" s="63" t="s">
        <v>235</v>
      </c>
      <c r="H30" s="63" t="s">
        <v>236</v>
      </c>
      <c r="K30" s="66">
        <v>2003</v>
      </c>
    </row>
    <row r="31" spans="6:11" x14ac:dyDescent="0.25">
      <c r="F31" s="63" t="s">
        <v>237</v>
      </c>
      <c r="G31" s="63" t="s">
        <v>176</v>
      </c>
      <c r="H31" s="63" t="s">
        <v>177</v>
      </c>
      <c r="K31" s="66">
        <v>2002</v>
      </c>
    </row>
    <row r="32" spans="6:11" x14ac:dyDescent="0.25">
      <c r="F32" s="63" t="s">
        <v>238</v>
      </c>
      <c r="G32" s="63" t="s">
        <v>171</v>
      </c>
      <c r="H32" s="63" t="s">
        <v>172</v>
      </c>
      <c r="K32" s="66">
        <v>2001</v>
      </c>
    </row>
    <row r="33" spans="6:11" x14ac:dyDescent="0.25">
      <c r="F33" s="63" t="s">
        <v>239</v>
      </c>
      <c r="G33" s="63" t="s">
        <v>181</v>
      </c>
      <c r="H33" s="63" t="s">
        <v>182</v>
      </c>
      <c r="K33" s="66">
        <v>2000</v>
      </c>
    </row>
    <row r="34" spans="6:11" x14ac:dyDescent="0.25">
      <c r="F34" s="63" t="s">
        <v>240</v>
      </c>
      <c r="G34" s="63" t="s">
        <v>235</v>
      </c>
      <c r="H34" s="63" t="s">
        <v>236</v>
      </c>
      <c r="K34" s="66">
        <v>1999</v>
      </c>
    </row>
    <row r="35" spans="6:11" x14ac:dyDescent="0.25">
      <c r="F35" s="63" t="s">
        <v>241</v>
      </c>
      <c r="G35" s="63" t="s">
        <v>137</v>
      </c>
      <c r="H35" s="63" t="s">
        <v>242</v>
      </c>
      <c r="K35" s="66">
        <v>1998</v>
      </c>
    </row>
    <row r="36" spans="6:11" x14ac:dyDescent="0.25">
      <c r="F36" s="63" t="s">
        <v>243</v>
      </c>
      <c r="G36" s="63" t="s">
        <v>137</v>
      </c>
      <c r="H36" s="63" t="s">
        <v>242</v>
      </c>
      <c r="K36" s="66">
        <v>1997</v>
      </c>
    </row>
    <row r="37" spans="6:11" x14ac:dyDescent="0.25">
      <c r="F37" s="63" t="s">
        <v>244</v>
      </c>
      <c r="G37" s="63" t="s">
        <v>235</v>
      </c>
      <c r="H37" s="63" t="s">
        <v>236</v>
      </c>
      <c r="K37" s="66">
        <v>1996</v>
      </c>
    </row>
    <row r="38" spans="6:11" x14ac:dyDescent="0.25">
      <c r="F38" s="63" t="s">
        <v>245</v>
      </c>
      <c r="G38" s="63" t="s">
        <v>188</v>
      </c>
      <c r="H38" s="63" t="s">
        <v>189</v>
      </c>
      <c r="K38" s="66">
        <v>1995</v>
      </c>
    </row>
    <row r="39" spans="6:11" x14ac:dyDescent="0.25">
      <c r="F39" s="63" t="s">
        <v>246</v>
      </c>
      <c r="G39" s="63" t="s">
        <v>210</v>
      </c>
      <c r="H39" s="63" t="s">
        <v>211</v>
      </c>
      <c r="K39" s="66">
        <v>1994</v>
      </c>
    </row>
    <row r="40" spans="6:11" x14ac:dyDescent="0.25">
      <c r="F40" s="63" t="s">
        <v>247</v>
      </c>
      <c r="G40" s="63" t="s">
        <v>220</v>
      </c>
      <c r="H40" s="63" t="s">
        <v>221</v>
      </c>
      <c r="K40" s="66">
        <v>1993</v>
      </c>
    </row>
    <row r="41" spans="6:11" x14ac:dyDescent="0.25">
      <c r="F41" s="63" t="s">
        <v>248</v>
      </c>
      <c r="G41" s="63" t="s">
        <v>137</v>
      </c>
      <c r="H41" s="63" t="s">
        <v>242</v>
      </c>
      <c r="K41" s="66">
        <v>1992</v>
      </c>
    </row>
    <row r="42" spans="6:11" x14ac:dyDescent="0.25">
      <c r="F42" s="63" t="s">
        <v>249</v>
      </c>
      <c r="G42" s="63" t="s">
        <v>137</v>
      </c>
      <c r="H42" s="63" t="s">
        <v>242</v>
      </c>
      <c r="K42" s="66">
        <v>1991</v>
      </c>
    </row>
    <row r="43" spans="6:11" x14ac:dyDescent="0.25">
      <c r="F43" s="63" t="s">
        <v>250</v>
      </c>
      <c r="G43" s="63" t="s">
        <v>137</v>
      </c>
      <c r="H43" s="63" t="s">
        <v>242</v>
      </c>
      <c r="K43" s="66">
        <v>1990</v>
      </c>
    </row>
    <row r="44" spans="6:11" x14ac:dyDescent="0.25">
      <c r="F44" s="63" t="s">
        <v>251</v>
      </c>
      <c r="G44" s="63" t="s">
        <v>188</v>
      </c>
      <c r="H44" s="63" t="s">
        <v>189</v>
      </c>
      <c r="K44" s="66">
        <v>1989</v>
      </c>
    </row>
    <row r="45" spans="6:11" x14ac:dyDescent="0.25">
      <c r="F45" s="63" t="s">
        <v>252</v>
      </c>
      <c r="G45" s="63" t="s">
        <v>137</v>
      </c>
      <c r="H45" s="63" t="s">
        <v>242</v>
      </c>
      <c r="K45" s="66">
        <v>1988</v>
      </c>
    </row>
    <row r="46" spans="6:11" x14ac:dyDescent="0.25">
      <c r="F46" s="63" t="s">
        <v>253</v>
      </c>
      <c r="G46" s="63" t="s">
        <v>200</v>
      </c>
      <c r="H46" s="63" t="s">
        <v>201</v>
      </c>
      <c r="K46" s="66">
        <v>1987</v>
      </c>
    </row>
    <row r="47" spans="6:11" x14ac:dyDescent="0.25">
      <c r="F47" s="63" t="s">
        <v>254</v>
      </c>
      <c r="G47" s="63" t="s">
        <v>220</v>
      </c>
      <c r="H47" s="63" t="s">
        <v>221</v>
      </c>
      <c r="K47" s="66">
        <v>1986</v>
      </c>
    </row>
    <row r="48" spans="6:11" x14ac:dyDescent="0.25">
      <c r="F48" s="63" t="s">
        <v>255</v>
      </c>
      <c r="G48" s="63" t="s">
        <v>137</v>
      </c>
      <c r="H48" s="63" t="s">
        <v>242</v>
      </c>
      <c r="K48" s="66">
        <v>1985</v>
      </c>
    </row>
    <row r="49" spans="6:11" x14ac:dyDescent="0.25">
      <c r="F49" s="63" t="s">
        <v>256</v>
      </c>
      <c r="G49" s="63" t="s">
        <v>235</v>
      </c>
      <c r="H49" s="63" t="s">
        <v>236</v>
      </c>
      <c r="K49" s="66">
        <v>1984</v>
      </c>
    </row>
    <row r="50" spans="6:11" x14ac:dyDescent="0.25">
      <c r="F50" s="63" t="s">
        <v>257</v>
      </c>
      <c r="G50" s="63" t="s">
        <v>137</v>
      </c>
      <c r="H50" s="63" t="s">
        <v>159</v>
      </c>
      <c r="K50" s="66">
        <v>1983</v>
      </c>
    </row>
    <row r="51" spans="6:11" x14ac:dyDescent="0.25">
      <c r="F51" s="63" t="s">
        <v>258</v>
      </c>
      <c r="G51" s="63" t="s">
        <v>259</v>
      </c>
      <c r="H51" s="63" t="s">
        <v>260</v>
      </c>
      <c r="K51" s="66">
        <v>1982</v>
      </c>
    </row>
    <row r="52" spans="6:11" x14ac:dyDescent="0.25">
      <c r="F52" s="63" t="s">
        <v>261</v>
      </c>
      <c r="G52" s="63" t="s">
        <v>188</v>
      </c>
      <c r="H52" s="63" t="s">
        <v>189</v>
      </c>
      <c r="K52" s="66">
        <v>1981</v>
      </c>
    </row>
    <row r="53" spans="6:11" x14ac:dyDescent="0.25">
      <c r="F53" s="63" t="s">
        <v>262</v>
      </c>
      <c r="G53" s="63" t="s">
        <v>232</v>
      </c>
      <c r="H53" s="63" t="s">
        <v>263</v>
      </c>
      <c r="K53" s="66">
        <v>1980</v>
      </c>
    </row>
    <row r="54" spans="6:11" x14ac:dyDescent="0.25">
      <c r="F54" s="63" t="s">
        <v>264</v>
      </c>
      <c r="G54" s="63" t="s">
        <v>225</v>
      </c>
      <c r="H54" s="63" t="s">
        <v>226</v>
      </c>
      <c r="K54" s="66">
        <v>1979</v>
      </c>
    </row>
    <row r="55" spans="6:11" x14ac:dyDescent="0.25">
      <c r="F55" s="63" t="s">
        <v>265</v>
      </c>
      <c r="G55" s="63" t="s">
        <v>200</v>
      </c>
      <c r="H55" s="63" t="s">
        <v>201</v>
      </c>
      <c r="K55" s="66">
        <v>1978</v>
      </c>
    </row>
    <row r="56" spans="6:11" x14ac:dyDescent="0.25">
      <c r="F56" s="63" t="s">
        <v>266</v>
      </c>
      <c r="G56" s="63" t="s">
        <v>196</v>
      </c>
      <c r="H56" s="63" t="s">
        <v>197</v>
      </c>
      <c r="K56" s="66">
        <v>1977</v>
      </c>
    </row>
    <row r="57" spans="6:11" x14ac:dyDescent="0.25">
      <c r="F57" s="63" t="s">
        <v>267</v>
      </c>
      <c r="G57" s="63" t="s">
        <v>267</v>
      </c>
      <c r="H57" s="63" t="s">
        <v>205</v>
      </c>
      <c r="K57" s="66">
        <v>1976</v>
      </c>
    </row>
    <row r="58" spans="6:11" x14ac:dyDescent="0.25">
      <c r="F58" s="63" t="s">
        <v>268</v>
      </c>
      <c r="G58" s="63" t="s">
        <v>267</v>
      </c>
      <c r="H58" s="63" t="s">
        <v>205</v>
      </c>
      <c r="K58" s="66">
        <v>1975</v>
      </c>
    </row>
    <row r="59" spans="6:11" x14ac:dyDescent="0.25">
      <c r="F59" s="63" t="s">
        <v>269</v>
      </c>
      <c r="G59" s="63" t="s">
        <v>188</v>
      </c>
      <c r="H59" s="63" t="s">
        <v>189</v>
      </c>
      <c r="K59" s="66">
        <v>1974</v>
      </c>
    </row>
    <row r="60" spans="6:11" x14ac:dyDescent="0.25">
      <c r="F60" s="63" t="s">
        <v>270</v>
      </c>
      <c r="G60" s="63" t="s">
        <v>210</v>
      </c>
      <c r="H60" s="63" t="s">
        <v>211</v>
      </c>
      <c r="K60" s="66">
        <v>1973</v>
      </c>
    </row>
    <row r="61" spans="6:11" x14ac:dyDescent="0.25">
      <c r="F61" s="63" t="s">
        <v>271</v>
      </c>
      <c r="G61" s="63" t="s">
        <v>149</v>
      </c>
      <c r="H61" s="63" t="s">
        <v>150</v>
      </c>
      <c r="K61" s="66">
        <v>1972</v>
      </c>
    </row>
    <row r="62" spans="6:11" x14ac:dyDescent="0.25">
      <c r="F62" s="63" t="s">
        <v>272</v>
      </c>
      <c r="G62" s="63" t="s">
        <v>137</v>
      </c>
      <c r="H62" s="63" t="s">
        <v>159</v>
      </c>
      <c r="K62" s="66">
        <v>1971</v>
      </c>
    </row>
    <row r="63" spans="6:11" x14ac:dyDescent="0.25">
      <c r="F63" s="63" t="s">
        <v>273</v>
      </c>
      <c r="G63" s="63" t="s">
        <v>232</v>
      </c>
      <c r="H63" s="63" t="s">
        <v>263</v>
      </c>
      <c r="K63" s="66">
        <v>1970</v>
      </c>
    </row>
    <row r="64" spans="6:11" x14ac:dyDescent="0.25">
      <c r="F64" s="63" t="s">
        <v>274</v>
      </c>
      <c r="G64" s="63" t="s">
        <v>181</v>
      </c>
      <c r="H64" s="63" t="s">
        <v>182</v>
      </c>
      <c r="K64" s="66">
        <v>1969</v>
      </c>
    </row>
    <row r="65" spans="6:11" x14ac:dyDescent="0.25">
      <c r="F65" s="63" t="s">
        <v>275</v>
      </c>
      <c r="G65" s="63" t="s">
        <v>137</v>
      </c>
      <c r="H65" s="63" t="s">
        <v>138</v>
      </c>
      <c r="K65" s="66">
        <v>1968</v>
      </c>
    </row>
    <row r="66" spans="6:11" x14ac:dyDescent="0.25">
      <c r="F66" s="63" t="s">
        <v>276</v>
      </c>
      <c r="G66" s="63" t="s">
        <v>229</v>
      </c>
      <c r="H66" s="63" t="s">
        <v>230</v>
      </c>
      <c r="K66" s="66">
        <v>1967</v>
      </c>
    </row>
    <row r="67" spans="6:11" x14ac:dyDescent="0.25">
      <c r="F67" s="63" t="s">
        <v>277</v>
      </c>
      <c r="G67" s="63" t="s">
        <v>220</v>
      </c>
      <c r="H67" s="63" t="s">
        <v>221</v>
      </c>
      <c r="K67" s="66">
        <v>1966</v>
      </c>
    </row>
    <row r="68" spans="6:11" x14ac:dyDescent="0.25">
      <c r="F68" s="63" t="s">
        <v>278</v>
      </c>
      <c r="G68" s="63" t="s">
        <v>225</v>
      </c>
      <c r="H68" s="63" t="s">
        <v>226</v>
      </c>
      <c r="K68" s="66">
        <v>1965</v>
      </c>
    </row>
    <row r="69" spans="6:11" x14ac:dyDescent="0.25">
      <c r="F69" s="63" t="s">
        <v>279</v>
      </c>
      <c r="G69" s="63" t="s">
        <v>181</v>
      </c>
      <c r="H69" s="63" t="s">
        <v>280</v>
      </c>
      <c r="K69" s="66">
        <v>1964</v>
      </c>
    </row>
    <row r="70" spans="6:11" x14ac:dyDescent="0.25">
      <c r="F70" s="63" t="s">
        <v>281</v>
      </c>
      <c r="G70" s="63" t="s">
        <v>137</v>
      </c>
      <c r="H70" s="63" t="s">
        <v>242</v>
      </c>
      <c r="K70" s="66">
        <v>1963</v>
      </c>
    </row>
    <row r="71" spans="6:11" x14ac:dyDescent="0.25">
      <c r="F71" s="63" t="s">
        <v>282</v>
      </c>
      <c r="G71" s="63" t="s">
        <v>283</v>
      </c>
      <c r="H71" s="63" t="s">
        <v>284</v>
      </c>
      <c r="K71" s="66">
        <v>1962</v>
      </c>
    </row>
    <row r="72" spans="6:11" x14ac:dyDescent="0.25">
      <c r="F72" s="63" t="s">
        <v>285</v>
      </c>
      <c r="G72" s="63" t="s">
        <v>235</v>
      </c>
      <c r="H72" s="63" t="s">
        <v>236</v>
      </c>
      <c r="K72" s="66">
        <v>1961</v>
      </c>
    </row>
    <row r="73" spans="6:11" x14ac:dyDescent="0.25">
      <c r="F73" s="63" t="s">
        <v>286</v>
      </c>
      <c r="G73" s="63" t="s">
        <v>181</v>
      </c>
      <c r="H73" s="63" t="s">
        <v>280</v>
      </c>
      <c r="K73" s="66">
        <v>1960</v>
      </c>
    </row>
    <row r="74" spans="6:11" x14ac:dyDescent="0.25">
      <c r="F74" s="63" t="s">
        <v>287</v>
      </c>
      <c r="G74" s="63" t="s">
        <v>192</v>
      </c>
      <c r="H74" s="63" t="s">
        <v>193</v>
      </c>
      <c r="K74" s="66">
        <v>1959</v>
      </c>
    </row>
    <row r="75" spans="6:11" x14ac:dyDescent="0.25">
      <c r="F75" s="63" t="s">
        <v>288</v>
      </c>
      <c r="G75" s="63" t="s">
        <v>235</v>
      </c>
      <c r="H75" s="63" t="s">
        <v>236</v>
      </c>
      <c r="K75" s="66">
        <v>1958</v>
      </c>
    </row>
    <row r="76" spans="6:11" x14ac:dyDescent="0.25">
      <c r="F76" s="63" t="s">
        <v>289</v>
      </c>
      <c r="G76" s="63" t="s">
        <v>171</v>
      </c>
      <c r="H76" s="63" t="s">
        <v>172</v>
      </c>
      <c r="K76" s="66">
        <v>1957</v>
      </c>
    </row>
    <row r="77" spans="6:11" x14ac:dyDescent="0.25">
      <c r="F77" s="63" t="s">
        <v>290</v>
      </c>
      <c r="G77" s="63" t="s">
        <v>291</v>
      </c>
      <c r="H77" s="63" t="s">
        <v>292</v>
      </c>
      <c r="K77" s="66">
        <v>1956</v>
      </c>
    </row>
    <row r="78" spans="6:11" x14ac:dyDescent="0.25">
      <c r="F78" s="63" t="s">
        <v>293</v>
      </c>
      <c r="G78" s="63" t="s">
        <v>171</v>
      </c>
      <c r="H78" s="63" t="s">
        <v>172</v>
      </c>
      <c r="K78" s="66">
        <v>1955</v>
      </c>
    </row>
    <row r="79" spans="6:11" x14ac:dyDescent="0.25">
      <c r="F79" s="63" t="s">
        <v>294</v>
      </c>
      <c r="G79" s="63" t="s">
        <v>171</v>
      </c>
      <c r="H79" s="63" t="s">
        <v>172</v>
      </c>
      <c r="K79" s="66">
        <v>1954</v>
      </c>
    </row>
    <row r="80" spans="6:11" x14ac:dyDescent="0.25">
      <c r="F80" s="63" t="s">
        <v>295</v>
      </c>
      <c r="G80" s="63" t="s">
        <v>171</v>
      </c>
      <c r="H80" s="63" t="s">
        <v>172</v>
      </c>
      <c r="K80" s="66">
        <v>1953</v>
      </c>
    </row>
    <row r="81" spans="6:11" x14ac:dyDescent="0.25">
      <c r="F81" s="63" t="s">
        <v>296</v>
      </c>
      <c r="G81" s="63" t="s">
        <v>229</v>
      </c>
      <c r="H81" s="63" t="s">
        <v>230</v>
      </c>
      <c r="K81" s="66">
        <v>1952</v>
      </c>
    </row>
    <row r="82" spans="6:11" x14ac:dyDescent="0.25">
      <c r="F82" s="63" t="s">
        <v>297</v>
      </c>
      <c r="G82" s="63" t="s">
        <v>259</v>
      </c>
      <c r="H82" s="63" t="s">
        <v>260</v>
      </c>
      <c r="K82" s="66">
        <v>1951</v>
      </c>
    </row>
    <row r="83" spans="6:11" x14ac:dyDescent="0.25">
      <c r="F83" s="63" t="s">
        <v>298</v>
      </c>
      <c r="G83" s="63" t="s">
        <v>299</v>
      </c>
      <c r="H83" s="63" t="s">
        <v>300</v>
      </c>
      <c r="K83" s="66">
        <v>1950</v>
      </c>
    </row>
    <row r="84" spans="6:11" x14ac:dyDescent="0.25">
      <c r="F84" s="63" t="s">
        <v>301</v>
      </c>
      <c r="G84" s="63" t="s">
        <v>176</v>
      </c>
      <c r="H84" s="63" t="s">
        <v>177</v>
      </c>
      <c r="K84" s="66">
        <v>1949</v>
      </c>
    </row>
    <row r="85" spans="6:11" x14ac:dyDescent="0.25">
      <c r="F85" s="63" t="s">
        <v>302</v>
      </c>
      <c r="G85" s="63" t="s">
        <v>210</v>
      </c>
      <c r="H85" s="63" t="s">
        <v>211</v>
      </c>
      <c r="K85" s="66">
        <v>1948</v>
      </c>
    </row>
    <row r="86" spans="6:11" x14ac:dyDescent="0.25">
      <c r="F86" s="63" t="s">
        <v>303</v>
      </c>
      <c r="G86" s="63" t="s">
        <v>137</v>
      </c>
      <c r="H86" s="63" t="s">
        <v>242</v>
      </c>
      <c r="K86" s="66">
        <v>1947</v>
      </c>
    </row>
    <row r="87" spans="6:11" x14ac:dyDescent="0.25">
      <c r="F87" s="63" t="s">
        <v>304</v>
      </c>
      <c r="G87" s="63" t="s">
        <v>137</v>
      </c>
      <c r="H87" s="63" t="s">
        <v>305</v>
      </c>
      <c r="K87" s="66">
        <v>1946</v>
      </c>
    </row>
    <row r="88" spans="6:11" x14ac:dyDescent="0.25">
      <c r="F88" s="63" t="s">
        <v>306</v>
      </c>
      <c r="G88" s="63" t="s">
        <v>196</v>
      </c>
      <c r="H88" s="63" t="s">
        <v>197</v>
      </c>
      <c r="K88" s="66">
        <v>1945</v>
      </c>
    </row>
    <row r="89" spans="6:11" x14ac:dyDescent="0.25">
      <c r="F89" s="63" t="s">
        <v>307</v>
      </c>
      <c r="G89" s="63" t="s">
        <v>196</v>
      </c>
      <c r="H89" s="63" t="s">
        <v>197</v>
      </c>
      <c r="K89" s="66">
        <v>1944</v>
      </c>
    </row>
    <row r="90" spans="6:11" x14ac:dyDescent="0.25">
      <c r="F90" s="63" t="s">
        <v>308</v>
      </c>
      <c r="G90" s="63" t="s">
        <v>166</v>
      </c>
      <c r="H90" s="63" t="s">
        <v>167</v>
      </c>
      <c r="K90" s="66">
        <v>1943</v>
      </c>
    </row>
    <row r="91" spans="6:11" x14ac:dyDescent="0.25">
      <c r="F91" s="63" t="s">
        <v>309</v>
      </c>
      <c r="G91" s="63" t="s">
        <v>196</v>
      </c>
      <c r="H91" s="63" t="s">
        <v>197</v>
      </c>
      <c r="K91" s="66">
        <v>1942</v>
      </c>
    </row>
    <row r="92" spans="6:11" x14ac:dyDescent="0.25">
      <c r="F92" s="63" t="s">
        <v>310</v>
      </c>
      <c r="G92" s="63" t="s">
        <v>216</v>
      </c>
      <c r="H92" s="63" t="s">
        <v>217</v>
      </c>
      <c r="K92" s="66">
        <v>1941</v>
      </c>
    </row>
    <row r="93" spans="6:11" x14ac:dyDescent="0.25">
      <c r="F93" s="63" t="s">
        <v>311</v>
      </c>
      <c r="G93" s="63" t="s">
        <v>181</v>
      </c>
      <c r="H93" s="63" t="s">
        <v>182</v>
      </c>
      <c r="K93" s="66">
        <v>1940</v>
      </c>
    </row>
    <row r="94" spans="6:11" x14ac:dyDescent="0.25">
      <c r="F94" s="63" t="s">
        <v>312</v>
      </c>
      <c r="G94" s="63" t="s">
        <v>313</v>
      </c>
      <c r="H94" s="63" t="s">
        <v>314</v>
      </c>
      <c r="K94" s="66">
        <v>1939</v>
      </c>
    </row>
    <row r="95" spans="6:11" x14ac:dyDescent="0.25">
      <c r="F95" s="63" t="s">
        <v>315</v>
      </c>
      <c r="G95" s="63" t="s">
        <v>299</v>
      </c>
      <c r="H95" s="63" t="s">
        <v>300</v>
      </c>
      <c r="K95" s="66">
        <v>1938</v>
      </c>
    </row>
    <row r="96" spans="6:11" x14ac:dyDescent="0.25">
      <c r="F96" s="63" t="s">
        <v>316</v>
      </c>
      <c r="G96" s="63" t="s">
        <v>299</v>
      </c>
      <c r="H96" s="63" t="s">
        <v>317</v>
      </c>
      <c r="K96" s="66">
        <v>1937</v>
      </c>
    </row>
    <row r="97" spans="6:11" x14ac:dyDescent="0.25">
      <c r="F97" s="63" t="s">
        <v>318</v>
      </c>
      <c r="G97" s="63" t="s">
        <v>192</v>
      </c>
      <c r="H97" s="63" t="s">
        <v>193</v>
      </c>
      <c r="K97" s="66">
        <v>1936</v>
      </c>
    </row>
    <row r="98" spans="6:11" x14ac:dyDescent="0.25">
      <c r="F98" s="63" t="s">
        <v>319</v>
      </c>
      <c r="G98" s="63" t="s">
        <v>200</v>
      </c>
      <c r="H98" s="63" t="s">
        <v>201</v>
      </c>
      <c r="K98" s="66">
        <v>1935</v>
      </c>
    </row>
    <row r="99" spans="6:11" x14ac:dyDescent="0.25">
      <c r="F99" s="63" t="s">
        <v>320</v>
      </c>
      <c r="G99" s="63" t="s">
        <v>232</v>
      </c>
      <c r="H99" s="63" t="s">
        <v>263</v>
      </c>
      <c r="K99" s="66">
        <v>1934</v>
      </c>
    </row>
    <row r="100" spans="6:11" x14ac:dyDescent="0.25">
      <c r="F100" s="63" t="s">
        <v>321</v>
      </c>
      <c r="G100" s="63" t="s">
        <v>210</v>
      </c>
      <c r="H100" s="63" t="s">
        <v>211</v>
      </c>
      <c r="K100" s="66">
        <v>1933</v>
      </c>
    </row>
    <row r="101" spans="6:11" x14ac:dyDescent="0.25">
      <c r="F101" s="63" t="s">
        <v>322</v>
      </c>
      <c r="G101" s="63" t="s">
        <v>171</v>
      </c>
      <c r="H101" s="63" t="s">
        <v>172</v>
      </c>
      <c r="K101" s="66">
        <v>1932</v>
      </c>
    </row>
    <row r="102" spans="6:11" x14ac:dyDescent="0.25">
      <c r="F102" s="63" t="s">
        <v>323</v>
      </c>
      <c r="G102" s="63" t="s">
        <v>213</v>
      </c>
      <c r="H102" s="63" t="s">
        <v>214</v>
      </c>
      <c r="K102" s="66">
        <v>1931</v>
      </c>
    </row>
    <row r="103" spans="6:11" x14ac:dyDescent="0.25">
      <c r="F103" s="63" t="s">
        <v>324</v>
      </c>
      <c r="G103" s="63" t="s">
        <v>259</v>
      </c>
      <c r="H103" s="63" t="s">
        <v>260</v>
      </c>
      <c r="K103" s="66">
        <v>1930</v>
      </c>
    </row>
    <row r="104" spans="6:11" x14ac:dyDescent="0.25">
      <c r="F104" s="63" t="s">
        <v>325</v>
      </c>
      <c r="G104" s="63" t="s">
        <v>137</v>
      </c>
      <c r="H104" s="63" t="s">
        <v>242</v>
      </c>
      <c r="K104" s="66">
        <v>1929</v>
      </c>
    </row>
    <row r="105" spans="6:11" x14ac:dyDescent="0.25">
      <c r="F105" s="63" t="s">
        <v>326</v>
      </c>
      <c r="G105" s="63" t="s">
        <v>137</v>
      </c>
      <c r="H105" s="63" t="s">
        <v>305</v>
      </c>
      <c r="K105" s="66">
        <v>1928</v>
      </c>
    </row>
    <row r="106" spans="6:11" x14ac:dyDescent="0.25">
      <c r="F106" s="63" t="s">
        <v>327</v>
      </c>
      <c r="G106" s="63" t="s">
        <v>137</v>
      </c>
      <c r="H106" s="63" t="s">
        <v>242</v>
      </c>
      <c r="K106" s="66">
        <v>1927</v>
      </c>
    </row>
    <row r="107" spans="6:11" x14ac:dyDescent="0.25">
      <c r="F107" s="63" t="s">
        <v>328</v>
      </c>
      <c r="G107" s="63" t="s">
        <v>188</v>
      </c>
      <c r="H107" s="63" t="s">
        <v>189</v>
      </c>
      <c r="K107" s="66">
        <v>1926</v>
      </c>
    </row>
    <row r="108" spans="6:11" x14ac:dyDescent="0.25">
      <c r="F108" s="63" t="s">
        <v>329</v>
      </c>
      <c r="G108" s="63" t="s">
        <v>232</v>
      </c>
      <c r="H108" s="63" t="s">
        <v>263</v>
      </c>
      <c r="K108" s="66">
        <v>1925</v>
      </c>
    </row>
    <row r="109" spans="6:11" x14ac:dyDescent="0.25">
      <c r="F109" s="63" t="s">
        <v>330</v>
      </c>
      <c r="G109" s="63" t="s">
        <v>137</v>
      </c>
      <c r="H109" s="63" t="s">
        <v>242</v>
      </c>
      <c r="K109" s="66">
        <v>1924</v>
      </c>
    </row>
    <row r="110" spans="6:11" x14ac:dyDescent="0.25">
      <c r="F110" s="63" t="s">
        <v>331</v>
      </c>
      <c r="G110" s="63" t="s">
        <v>232</v>
      </c>
      <c r="H110" s="63" t="s">
        <v>263</v>
      </c>
      <c r="K110" s="66">
        <v>1923</v>
      </c>
    </row>
    <row r="111" spans="6:11" x14ac:dyDescent="0.25">
      <c r="F111" s="63" t="s">
        <v>332</v>
      </c>
      <c r="G111" s="63" t="s">
        <v>137</v>
      </c>
      <c r="H111" s="63" t="s">
        <v>242</v>
      </c>
      <c r="K111" s="66">
        <v>1922</v>
      </c>
    </row>
    <row r="112" spans="6:11" x14ac:dyDescent="0.25">
      <c r="F112" s="63" t="s">
        <v>333</v>
      </c>
      <c r="G112" s="63" t="s">
        <v>196</v>
      </c>
      <c r="H112" s="63" t="s">
        <v>197</v>
      </c>
      <c r="K112" s="66">
        <v>1921</v>
      </c>
    </row>
    <row r="113" spans="6:11" x14ac:dyDescent="0.25">
      <c r="F113" s="63" t="s">
        <v>334</v>
      </c>
      <c r="G113" s="63" t="s">
        <v>188</v>
      </c>
      <c r="H113" s="63" t="s">
        <v>189</v>
      </c>
      <c r="K113" s="66">
        <v>1920</v>
      </c>
    </row>
    <row r="114" spans="6:11" x14ac:dyDescent="0.25">
      <c r="F114" s="63" t="s">
        <v>335</v>
      </c>
      <c r="G114" s="63" t="s">
        <v>232</v>
      </c>
      <c r="H114" s="63" t="s">
        <v>263</v>
      </c>
      <c r="K114" s="66">
        <v>1919</v>
      </c>
    </row>
    <row r="115" spans="6:11" x14ac:dyDescent="0.25">
      <c r="F115" s="63" t="s">
        <v>336</v>
      </c>
      <c r="G115" s="63" t="s">
        <v>149</v>
      </c>
      <c r="H115" s="63" t="s">
        <v>150</v>
      </c>
      <c r="K115" s="66">
        <v>1918</v>
      </c>
    </row>
    <row r="116" spans="6:11" x14ac:dyDescent="0.25">
      <c r="F116" s="63" t="s">
        <v>337</v>
      </c>
      <c r="G116" s="63" t="s">
        <v>338</v>
      </c>
      <c r="H116" s="63" t="s">
        <v>189</v>
      </c>
      <c r="K116" s="66">
        <v>1917</v>
      </c>
    </row>
    <row r="117" spans="6:11" x14ac:dyDescent="0.25">
      <c r="F117" s="63" t="s">
        <v>339</v>
      </c>
      <c r="G117" s="63" t="s">
        <v>338</v>
      </c>
      <c r="H117" s="63" t="s">
        <v>340</v>
      </c>
      <c r="K117" s="66">
        <v>1916</v>
      </c>
    </row>
    <row r="118" spans="6:11" x14ac:dyDescent="0.25">
      <c r="F118" s="63" t="s">
        <v>341</v>
      </c>
      <c r="G118" s="63" t="s">
        <v>188</v>
      </c>
      <c r="H118" s="63" t="s">
        <v>189</v>
      </c>
      <c r="K118" s="66">
        <v>1915</v>
      </c>
    </row>
    <row r="119" spans="6:11" x14ac:dyDescent="0.25">
      <c r="F119" s="63" t="s">
        <v>342</v>
      </c>
      <c r="G119" s="63" t="s">
        <v>171</v>
      </c>
      <c r="H119" s="63" t="s">
        <v>172</v>
      </c>
      <c r="K119" s="66">
        <v>1914</v>
      </c>
    </row>
    <row r="120" spans="6:11" x14ac:dyDescent="0.25">
      <c r="F120" s="63" t="s">
        <v>343</v>
      </c>
      <c r="G120" s="63" t="s">
        <v>229</v>
      </c>
      <c r="H120" s="63" t="s">
        <v>230</v>
      </c>
      <c r="K120" s="66">
        <v>1913</v>
      </c>
    </row>
    <row r="121" spans="6:11" x14ac:dyDescent="0.25">
      <c r="F121" s="63" t="s">
        <v>344</v>
      </c>
      <c r="G121" s="63" t="s">
        <v>196</v>
      </c>
      <c r="H121" s="63" t="s">
        <v>197</v>
      </c>
      <c r="K121" s="66">
        <v>1912</v>
      </c>
    </row>
    <row r="122" spans="6:11" x14ac:dyDescent="0.25">
      <c r="F122" s="63" t="s">
        <v>345</v>
      </c>
      <c r="G122" s="63" t="s">
        <v>220</v>
      </c>
      <c r="H122" s="63" t="s">
        <v>221</v>
      </c>
      <c r="K122" s="66">
        <v>1911</v>
      </c>
    </row>
    <row r="123" spans="6:11" x14ac:dyDescent="0.25">
      <c r="F123" s="63" t="s">
        <v>346</v>
      </c>
      <c r="G123" s="63" t="s">
        <v>192</v>
      </c>
      <c r="H123" s="63" t="s">
        <v>193</v>
      </c>
      <c r="K123" s="66">
        <v>1910</v>
      </c>
    </row>
    <row r="124" spans="6:11" x14ac:dyDescent="0.25">
      <c r="F124" s="63" t="s">
        <v>232</v>
      </c>
      <c r="G124" s="63" t="s">
        <v>232</v>
      </c>
      <c r="H124" s="63" t="s">
        <v>233</v>
      </c>
      <c r="K124" s="66">
        <v>1909</v>
      </c>
    </row>
    <row r="125" spans="6:11" x14ac:dyDescent="0.25">
      <c r="F125" s="63" t="s">
        <v>347</v>
      </c>
      <c r="G125" s="63" t="s">
        <v>137</v>
      </c>
      <c r="H125" s="63" t="s">
        <v>242</v>
      </c>
      <c r="K125" s="66">
        <v>1908</v>
      </c>
    </row>
    <row r="126" spans="6:11" x14ac:dyDescent="0.25">
      <c r="F126" s="63" t="s">
        <v>348</v>
      </c>
      <c r="G126" s="63" t="s">
        <v>232</v>
      </c>
      <c r="H126" s="63" t="s">
        <v>263</v>
      </c>
      <c r="K126" s="66">
        <v>1907</v>
      </c>
    </row>
    <row r="127" spans="6:11" x14ac:dyDescent="0.25">
      <c r="F127" s="63" t="s">
        <v>349</v>
      </c>
      <c r="G127" s="63" t="s">
        <v>196</v>
      </c>
      <c r="H127" s="63" t="s">
        <v>350</v>
      </c>
      <c r="K127" s="66">
        <v>1906</v>
      </c>
    </row>
    <row r="128" spans="6:11" x14ac:dyDescent="0.25">
      <c r="F128" s="63" t="s">
        <v>351</v>
      </c>
      <c r="G128" s="63" t="s">
        <v>149</v>
      </c>
      <c r="H128" s="63" t="s">
        <v>150</v>
      </c>
      <c r="K128" s="66">
        <v>1905</v>
      </c>
    </row>
    <row r="129" spans="6:11" x14ac:dyDescent="0.25">
      <c r="F129" s="63" t="s">
        <v>352</v>
      </c>
      <c r="G129" s="63" t="s">
        <v>232</v>
      </c>
      <c r="H129" s="63" t="s">
        <v>189</v>
      </c>
      <c r="K129" s="66">
        <v>1904</v>
      </c>
    </row>
    <row r="130" spans="6:11" x14ac:dyDescent="0.25">
      <c r="F130" s="63" t="s">
        <v>353</v>
      </c>
      <c r="G130" s="63" t="s">
        <v>220</v>
      </c>
      <c r="H130" s="63" t="s">
        <v>221</v>
      </c>
      <c r="K130" s="66">
        <v>1903</v>
      </c>
    </row>
    <row r="131" spans="6:11" x14ac:dyDescent="0.25">
      <c r="F131" s="63" t="s">
        <v>354</v>
      </c>
      <c r="G131" s="63" t="s">
        <v>220</v>
      </c>
      <c r="H131" s="63" t="s">
        <v>355</v>
      </c>
      <c r="K131" s="66">
        <v>1902</v>
      </c>
    </row>
    <row r="132" spans="6:11" x14ac:dyDescent="0.25">
      <c r="F132" s="63" t="s">
        <v>356</v>
      </c>
      <c r="G132" s="63" t="s">
        <v>291</v>
      </c>
      <c r="H132" s="63" t="s">
        <v>292</v>
      </c>
      <c r="K132" s="66">
        <v>1901</v>
      </c>
    </row>
    <row r="133" spans="6:11" x14ac:dyDescent="0.25">
      <c r="F133" s="63" t="s">
        <v>357</v>
      </c>
      <c r="G133" s="63" t="s">
        <v>283</v>
      </c>
      <c r="H133" s="63" t="s">
        <v>284</v>
      </c>
      <c r="K133" s="66">
        <v>1900</v>
      </c>
    </row>
    <row r="134" spans="6:11" x14ac:dyDescent="0.25">
      <c r="F134" s="63" t="s">
        <v>358</v>
      </c>
      <c r="G134" s="63" t="s">
        <v>359</v>
      </c>
      <c r="H134" s="63" t="s">
        <v>360</v>
      </c>
    </row>
    <row r="135" spans="6:11" x14ac:dyDescent="0.25">
      <c r="F135" s="63" t="s">
        <v>361</v>
      </c>
      <c r="G135" s="63" t="s">
        <v>229</v>
      </c>
      <c r="H135" s="63" t="s">
        <v>230</v>
      </c>
    </row>
    <row r="136" spans="6:11" x14ac:dyDescent="0.25">
      <c r="F136" s="63" t="s">
        <v>362</v>
      </c>
      <c r="G136" s="63" t="s">
        <v>210</v>
      </c>
      <c r="H136" s="63" t="s">
        <v>211</v>
      </c>
    </row>
    <row r="137" spans="6:11" x14ac:dyDescent="0.25">
      <c r="F137" s="63" t="s">
        <v>363</v>
      </c>
      <c r="G137" s="63" t="s">
        <v>220</v>
      </c>
      <c r="H137" s="63" t="s">
        <v>221</v>
      </c>
    </row>
    <row r="138" spans="6:11" x14ac:dyDescent="0.25">
      <c r="F138" s="63" t="s">
        <v>364</v>
      </c>
      <c r="G138" s="63" t="s">
        <v>137</v>
      </c>
      <c r="H138" s="63" t="s">
        <v>242</v>
      </c>
    </row>
    <row r="139" spans="6:11" x14ac:dyDescent="0.25">
      <c r="F139" s="63" t="s">
        <v>365</v>
      </c>
      <c r="G139" s="63" t="s">
        <v>232</v>
      </c>
      <c r="H139" s="63" t="s">
        <v>263</v>
      </c>
    </row>
    <row r="140" spans="6:11" x14ac:dyDescent="0.25">
      <c r="F140" s="63" t="s">
        <v>366</v>
      </c>
      <c r="G140" s="63" t="s">
        <v>188</v>
      </c>
      <c r="H140" s="63" t="s">
        <v>189</v>
      </c>
    </row>
    <row r="141" spans="6:11" x14ac:dyDescent="0.25">
      <c r="F141" s="63" t="s">
        <v>367</v>
      </c>
      <c r="G141" s="63" t="s">
        <v>196</v>
      </c>
      <c r="H141" s="63" t="s">
        <v>197</v>
      </c>
    </row>
    <row r="142" spans="6:11" x14ac:dyDescent="0.25">
      <c r="F142" s="63" t="s">
        <v>368</v>
      </c>
      <c r="G142" s="63" t="s">
        <v>166</v>
      </c>
      <c r="H142" s="63" t="s">
        <v>167</v>
      </c>
    </row>
    <row r="143" spans="6:11" x14ac:dyDescent="0.25">
      <c r="F143" s="63" t="s">
        <v>369</v>
      </c>
      <c r="G143" s="63" t="s">
        <v>313</v>
      </c>
      <c r="H143" s="63" t="s">
        <v>314</v>
      </c>
    </row>
    <row r="144" spans="6:11" x14ac:dyDescent="0.25">
      <c r="F144" s="63" t="s">
        <v>370</v>
      </c>
      <c r="G144" s="63" t="s">
        <v>137</v>
      </c>
      <c r="H144" s="63" t="s">
        <v>242</v>
      </c>
    </row>
    <row r="145" spans="6:8" x14ac:dyDescent="0.25">
      <c r="F145" s="63" t="s">
        <v>371</v>
      </c>
      <c r="G145" s="63" t="s">
        <v>188</v>
      </c>
      <c r="H145" s="63" t="s">
        <v>189</v>
      </c>
    </row>
    <row r="146" spans="6:8" x14ac:dyDescent="0.25">
      <c r="F146" s="63" t="s">
        <v>372</v>
      </c>
      <c r="G146" s="63" t="s">
        <v>149</v>
      </c>
      <c r="H146" s="63" t="s">
        <v>150</v>
      </c>
    </row>
    <row r="147" spans="6:8" x14ac:dyDescent="0.25">
      <c r="F147" s="63" t="s">
        <v>373</v>
      </c>
      <c r="G147" s="63" t="s">
        <v>149</v>
      </c>
      <c r="H147" s="63" t="s">
        <v>150</v>
      </c>
    </row>
    <row r="148" spans="6:8" x14ac:dyDescent="0.25">
      <c r="F148" s="63" t="s">
        <v>374</v>
      </c>
      <c r="G148" s="63" t="s">
        <v>137</v>
      </c>
      <c r="H148" s="63" t="s">
        <v>242</v>
      </c>
    </row>
    <row r="149" spans="6:8" x14ac:dyDescent="0.25">
      <c r="F149" s="63" t="s">
        <v>375</v>
      </c>
      <c r="G149" s="63" t="s">
        <v>220</v>
      </c>
      <c r="H149" s="63" t="s">
        <v>221</v>
      </c>
    </row>
    <row r="150" spans="6:8" x14ac:dyDescent="0.25">
      <c r="F150" s="63" t="s">
        <v>376</v>
      </c>
      <c r="G150" s="63" t="s">
        <v>359</v>
      </c>
      <c r="H150" s="63" t="s">
        <v>377</v>
      </c>
    </row>
    <row r="151" spans="6:8" x14ac:dyDescent="0.25">
      <c r="F151" s="63" t="s">
        <v>378</v>
      </c>
      <c r="G151" s="63" t="s">
        <v>235</v>
      </c>
      <c r="H151" s="63" t="s">
        <v>236</v>
      </c>
    </row>
    <row r="152" spans="6:8" x14ac:dyDescent="0.25">
      <c r="F152" s="63" t="s">
        <v>379</v>
      </c>
      <c r="G152" s="63" t="s">
        <v>229</v>
      </c>
      <c r="H152" s="63" t="s">
        <v>230</v>
      </c>
    </row>
    <row r="153" spans="6:8" x14ac:dyDescent="0.25">
      <c r="F153" s="63" t="s">
        <v>380</v>
      </c>
      <c r="G153" s="63" t="s">
        <v>188</v>
      </c>
      <c r="H153" s="63" t="s">
        <v>189</v>
      </c>
    </row>
    <row r="154" spans="6:8" x14ac:dyDescent="0.25">
      <c r="F154" s="63" t="s">
        <v>381</v>
      </c>
      <c r="G154" s="63" t="s">
        <v>181</v>
      </c>
      <c r="H154" s="63" t="s">
        <v>280</v>
      </c>
    </row>
    <row r="155" spans="6:8" x14ac:dyDescent="0.25">
      <c r="F155" s="63" t="s">
        <v>382</v>
      </c>
      <c r="G155" s="63" t="s">
        <v>383</v>
      </c>
      <c r="H155" s="63" t="s">
        <v>314</v>
      </c>
    </row>
    <row r="156" spans="6:8" x14ac:dyDescent="0.25">
      <c r="F156" s="63" t="s">
        <v>384</v>
      </c>
      <c r="G156" s="63" t="s">
        <v>283</v>
      </c>
      <c r="H156" s="63" t="s">
        <v>284</v>
      </c>
    </row>
    <row r="157" spans="6:8" x14ac:dyDescent="0.25">
      <c r="F157" s="63" t="s">
        <v>385</v>
      </c>
      <c r="G157" s="63" t="s">
        <v>137</v>
      </c>
      <c r="H157" s="63" t="s">
        <v>242</v>
      </c>
    </row>
    <row r="158" spans="6:8" x14ac:dyDescent="0.25">
      <c r="F158" s="63" t="s">
        <v>386</v>
      </c>
      <c r="G158" s="63" t="s">
        <v>137</v>
      </c>
      <c r="H158" s="63" t="s">
        <v>305</v>
      </c>
    </row>
    <row r="159" spans="6:8" x14ac:dyDescent="0.25">
      <c r="F159" s="63" t="s">
        <v>387</v>
      </c>
      <c r="G159" s="63" t="s">
        <v>232</v>
      </c>
      <c r="H159" s="63" t="s">
        <v>189</v>
      </c>
    </row>
    <row r="160" spans="6:8" x14ac:dyDescent="0.25">
      <c r="F160" s="63" t="s">
        <v>388</v>
      </c>
      <c r="G160" s="63" t="s">
        <v>229</v>
      </c>
      <c r="H160" s="63" t="s">
        <v>230</v>
      </c>
    </row>
    <row r="161" spans="6:8" x14ac:dyDescent="0.25">
      <c r="F161" s="63" t="s">
        <v>389</v>
      </c>
      <c r="G161" s="63" t="s">
        <v>220</v>
      </c>
      <c r="H161" s="63" t="s">
        <v>221</v>
      </c>
    </row>
    <row r="162" spans="6:8" x14ac:dyDescent="0.25">
      <c r="F162" s="63" t="s">
        <v>390</v>
      </c>
      <c r="G162" s="63" t="s">
        <v>220</v>
      </c>
      <c r="H162" s="63" t="s">
        <v>391</v>
      </c>
    </row>
    <row r="163" spans="6:8" x14ac:dyDescent="0.25">
      <c r="F163" s="63" t="s">
        <v>392</v>
      </c>
      <c r="G163" s="63" t="s">
        <v>196</v>
      </c>
      <c r="H163" s="63" t="s">
        <v>350</v>
      </c>
    </row>
    <row r="164" spans="6:8" x14ac:dyDescent="0.25">
      <c r="F164" s="63" t="s">
        <v>393</v>
      </c>
      <c r="G164" s="63" t="s">
        <v>220</v>
      </c>
      <c r="H164" s="63" t="s">
        <v>221</v>
      </c>
    </row>
    <row r="165" spans="6:8" x14ac:dyDescent="0.25">
      <c r="F165" s="63" t="s">
        <v>394</v>
      </c>
      <c r="G165" s="63" t="s">
        <v>229</v>
      </c>
      <c r="H165" s="63" t="s">
        <v>230</v>
      </c>
    </row>
    <row r="166" spans="6:8" x14ac:dyDescent="0.25">
      <c r="F166" s="63" t="s">
        <v>395</v>
      </c>
      <c r="G166" s="63" t="s">
        <v>137</v>
      </c>
      <c r="H166" s="63" t="s">
        <v>242</v>
      </c>
    </row>
    <row r="167" spans="6:8" x14ac:dyDescent="0.25">
      <c r="F167" s="63" t="s">
        <v>396</v>
      </c>
      <c r="G167" s="63" t="s">
        <v>299</v>
      </c>
      <c r="H167" s="63" t="s">
        <v>300</v>
      </c>
    </row>
    <row r="168" spans="6:8" x14ac:dyDescent="0.25">
      <c r="F168" s="63" t="s">
        <v>397</v>
      </c>
      <c r="G168" s="63" t="s">
        <v>176</v>
      </c>
      <c r="H168" s="63" t="s">
        <v>177</v>
      </c>
    </row>
    <row r="169" spans="6:8" x14ac:dyDescent="0.25">
      <c r="F169" s="63" t="s">
        <v>398</v>
      </c>
      <c r="G169" s="63" t="s">
        <v>232</v>
      </c>
      <c r="H169" s="63" t="s">
        <v>233</v>
      </c>
    </row>
    <row r="170" spans="6:8" x14ac:dyDescent="0.25">
      <c r="F170" s="63" t="s">
        <v>399</v>
      </c>
      <c r="G170" s="63" t="s">
        <v>291</v>
      </c>
      <c r="H170" s="63" t="s">
        <v>292</v>
      </c>
    </row>
    <row r="171" spans="6:8" x14ac:dyDescent="0.25">
      <c r="F171" s="63" t="s">
        <v>400</v>
      </c>
      <c r="G171" s="63" t="s">
        <v>299</v>
      </c>
      <c r="H171" s="63" t="s">
        <v>300</v>
      </c>
    </row>
    <row r="172" spans="6:8" x14ac:dyDescent="0.25">
      <c r="F172" s="63" t="s">
        <v>401</v>
      </c>
      <c r="G172" s="63" t="s">
        <v>220</v>
      </c>
      <c r="H172" s="63" t="s">
        <v>221</v>
      </c>
    </row>
    <row r="173" spans="6:8" x14ac:dyDescent="0.25">
      <c r="F173" s="63" t="s">
        <v>402</v>
      </c>
      <c r="G173" s="63" t="s">
        <v>181</v>
      </c>
      <c r="H173" s="63" t="s">
        <v>182</v>
      </c>
    </row>
    <row r="174" spans="6:8" x14ac:dyDescent="0.25">
      <c r="F174" s="63" t="s">
        <v>403</v>
      </c>
      <c r="G174" s="63" t="s">
        <v>137</v>
      </c>
      <c r="H174" s="63" t="s">
        <v>159</v>
      </c>
    </row>
    <row r="175" spans="6:8" x14ac:dyDescent="0.25">
      <c r="F175" s="63" t="s">
        <v>404</v>
      </c>
      <c r="G175" s="63" t="s">
        <v>188</v>
      </c>
      <c r="H175" s="63" t="s">
        <v>189</v>
      </c>
    </row>
    <row r="176" spans="6:8" x14ac:dyDescent="0.25">
      <c r="F176" s="63" t="s">
        <v>405</v>
      </c>
      <c r="G176" s="63" t="s">
        <v>196</v>
      </c>
      <c r="H176" s="63" t="s">
        <v>197</v>
      </c>
    </row>
    <row r="177" spans="6:8" x14ac:dyDescent="0.25">
      <c r="F177" s="63" t="s">
        <v>406</v>
      </c>
      <c r="G177" s="63" t="s">
        <v>188</v>
      </c>
      <c r="H177" s="63" t="s">
        <v>205</v>
      </c>
    </row>
    <row r="178" spans="6:8" x14ac:dyDescent="0.25">
      <c r="F178" s="63" t="s">
        <v>407</v>
      </c>
      <c r="G178" s="63" t="s">
        <v>137</v>
      </c>
      <c r="H178" s="63" t="s">
        <v>242</v>
      </c>
    </row>
    <row r="179" spans="6:8" x14ac:dyDescent="0.25">
      <c r="F179" s="63" t="s">
        <v>408</v>
      </c>
      <c r="G179" s="63" t="s">
        <v>137</v>
      </c>
      <c r="H179" s="63" t="s">
        <v>242</v>
      </c>
    </row>
    <row r="180" spans="6:8" x14ac:dyDescent="0.25">
      <c r="F180" s="63" t="s">
        <v>409</v>
      </c>
      <c r="G180" s="63" t="s">
        <v>196</v>
      </c>
      <c r="H180" s="63" t="s">
        <v>197</v>
      </c>
    </row>
    <row r="181" spans="6:8" x14ac:dyDescent="0.25">
      <c r="F181" s="63" t="s">
        <v>410</v>
      </c>
      <c r="G181" s="63" t="s">
        <v>137</v>
      </c>
      <c r="H181" s="63" t="s">
        <v>159</v>
      </c>
    </row>
    <row r="182" spans="6:8" x14ac:dyDescent="0.25">
      <c r="F182" s="63" t="s">
        <v>411</v>
      </c>
      <c r="G182" s="63" t="s">
        <v>235</v>
      </c>
      <c r="H182" s="63" t="s">
        <v>236</v>
      </c>
    </row>
    <row r="183" spans="6:8" x14ac:dyDescent="0.25">
      <c r="F183" s="63" t="s">
        <v>412</v>
      </c>
      <c r="G183" s="63" t="s">
        <v>188</v>
      </c>
      <c r="H183" s="63" t="s">
        <v>189</v>
      </c>
    </row>
    <row r="184" spans="6:8" x14ac:dyDescent="0.25">
      <c r="F184" s="63" t="s">
        <v>413</v>
      </c>
      <c r="G184" s="63" t="s">
        <v>171</v>
      </c>
      <c r="H184" s="63" t="s">
        <v>172</v>
      </c>
    </row>
    <row r="185" spans="6:8" x14ac:dyDescent="0.25">
      <c r="F185" s="63" t="s">
        <v>414</v>
      </c>
      <c r="G185" s="63" t="s">
        <v>137</v>
      </c>
      <c r="H185" s="63" t="s">
        <v>242</v>
      </c>
    </row>
    <row r="186" spans="6:8" x14ac:dyDescent="0.25">
      <c r="F186" s="63" t="s">
        <v>415</v>
      </c>
      <c r="G186" s="63" t="s">
        <v>213</v>
      </c>
      <c r="H186" s="63" t="s">
        <v>214</v>
      </c>
    </row>
    <row r="187" spans="6:8" x14ac:dyDescent="0.25">
      <c r="F187" s="63" t="s">
        <v>416</v>
      </c>
      <c r="G187" s="63" t="s">
        <v>181</v>
      </c>
      <c r="H187" s="63" t="s">
        <v>280</v>
      </c>
    </row>
    <row r="188" spans="6:8" x14ac:dyDescent="0.25">
      <c r="F188" s="63" t="s">
        <v>417</v>
      </c>
      <c r="G188" s="63" t="s">
        <v>181</v>
      </c>
      <c r="H188" s="63" t="s">
        <v>418</v>
      </c>
    </row>
    <row r="189" spans="6:8" x14ac:dyDescent="0.25">
      <c r="F189" s="63" t="s">
        <v>419</v>
      </c>
      <c r="G189" s="63" t="s">
        <v>220</v>
      </c>
      <c r="H189" s="63" t="s">
        <v>221</v>
      </c>
    </row>
    <row r="190" spans="6:8" x14ac:dyDescent="0.25">
      <c r="F190" s="63" t="s">
        <v>420</v>
      </c>
      <c r="G190" s="63" t="s">
        <v>421</v>
      </c>
      <c r="H190" s="63" t="s">
        <v>314</v>
      </c>
    </row>
    <row r="191" spans="6:8" x14ac:dyDescent="0.25">
      <c r="F191" s="63" t="s">
        <v>422</v>
      </c>
      <c r="G191" s="63" t="s">
        <v>235</v>
      </c>
      <c r="H191" s="63" t="s">
        <v>236</v>
      </c>
    </row>
    <row r="192" spans="6:8" x14ac:dyDescent="0.25">
      <c r="F192" s="63" t="s">
        <v>423</v>
      </c>
      <c r="G192" s="63" t="s">
        <v>166</v>
      </c>
      <c r="H192" s="63" t="s">
        <v>167</v>
      </c>
    </row>
    <row r="193" spans="6:8" x14ac:dyDescent="0.25">
      <c r="F193" s="63" t="s">
        <v>424</v>
      </c>
      <c r="G193" s="63" t="s">
        <v>137</v>
      </c>
      <c r="H193" s="63" t="s">
        <v>242</v>
      </c>
    </row>
    <row r="194" spans="6:8" x14ac:dyDescent="0.25">
      <c r="F194" s="63" t="s">
        <v>425</v>
      </c>
      <c r="G194" s="63" t="s">
        <v>196</v>
      </c>
      <c r="H194" s="63" t="s">
        <v>197</v>
      </c>
    </row>
    <row r="195" spans="6:8" x14ac:dyDescent="0.25">
      <c r="F195" s="63" t="s">
        <v>426</v>
      </c>
      <c r="G195" s="63" t="s">
        <v>291</v>
      </c>
      <c r="H195" s="63" t="s">
        <v>292</v>
      </c>
    </row>
    <row r="196" spans="6:8" x14ac:dyDescent="0.25">
      <c r="F196" s="63" t="s">
        <v>427</v>
      </c>
      <c r="G196" s="63" t="s">
        <v>232</v>
      </c>
      <c r="H196" s="63" t="s">
        <v>263</v>
      </c>
    </row>
    <row r="197" spans="6:8" x14ac:dyDescent="0.25">
      <c r="F197" s="63" t="s">
        <v>428</v>
      </c>
      <c r="G197" s="63" t="s">
        <v>196</v>
      </c>
      <c r="H197" s="63" t="s">
        <v>197</v>
      </c>
    </row>
    <row r="198" spans="6:8" x14ac:dyDescent="0.25">
      <c r="F198" s="63" t="s">
        <v>429</v>
      </c>
      <c r="G198" s="63" t="s">
        <v>225</v>
      </c>
      <c r="H198" s="63" t="s">
        <v>226</v>
      </c>
    </row>
    <row r="199" spans="6:8" x14ac:dyDescent="0.25">
      <c r="F199" s="63" t="s">
        <v>430</v>
      </c>
      <c r="G199" s="63" t="s">
        <v>171</v>
      </c>
      <c r="H199" s="63" t="s">
        <v>172</v>
      </c>
    </row>
    <row r="200" spans="6:8" x14ac:dyDescent="0.25">
      <c r="F200" s="63" t="s">
        <v>431</v>
      </c>
      <c r="G200" s="63" t="s">
        <v>210</v>
      </c>
      <c r="H200" s="63" t="s">
        <v>211</v>
      </c>
    </row>
    <row r="201" spans="6:8" x14ac:dyDescent="0.25">
      <c r="F201" s="63" t="s">
        <v>432</v>
      </c>
      <c r="G201" s="63" t="s">
        <v>188</v>
      </c>
      <c r="H201" s="63" t="s">
        <v>189</v>
      </c>
    </row>
    <row r="202" spans="6:8" x14ac:dyDescent="0.25">
      <c r="F202" s="63" t="s">
        <v>433</v>
      </c>
      <c r="G202" s="63" t="s">
        <v>359</v>
      </c>
      <c r="H202" s="63" t="s">
        <v>360</v>
      </c>
    </row>
    <row r="203" spans="6:8" x14ac:dyDescent="0.25">
      <c r="F203" s="63" t="s">
        <v>434</v>
      </c>
      <c r="G203" s="63" t="s">
        <v>204</v>
      </c>
      <c r="H203" s="63" t="s">
        <v>205</v>
      </c>
    </row>
    <row r="204" spans="6:8" x14ac:dyDescent="0.25">
      <c r="F204" s="63" t="s">
        <v>435</v>
      </c>
      <c r="G204" s="63" t="s">
        <v>235</v>
      </c>
      <c r="H204" s="63" t="s">
        <v>236</v>
      </c>
    </row>
    <row r="205" spans="6:8" x14ac:dyDescent="0.25">
      <c r="F205" s="63" t="s">
        <v>436</v>
      </c>
      <c r="G205" s="63" t="s">
        <v>196</v>
      </c>
      <c r="H205" s="63" t="s">
        <v>197</v>
      </c>
    </row>
    <row r="206" spans="6:8" x14ac:dyDescent="0.25">
      <c r="F206" s="63" t="s">
        <v>437</v>
      </c>
      <c r="G206" s="63" t="s">
        <v>196</v>
      </c>
      <c r="H206" s="63" t="s">
        <v>350</v>
      </c>
    </row>
    <row r="207" spans="6:8" x14ac:dyDescent="0.25">
      <c r="F207" s="63" t="s">
        <v>438</v>
      </c>
      <c r="G207" s="63" t="s">
        <v>188</v>
      </c>
      <c r="H207" s="63" t="s">
        <v>189</v>
      </c>
    </row>
    <row r="208" spans="6:8" x14ac:dyDescent="0.25">
      <c r="F208" s="63" t="s">
        <v>439</v>
      </c>
      <c r="G208" s="63" t="s">
        <v>137</v>
      </c>
      <c r="H208" s="63" t="s">
        <v>159</v>
      </c>
    </row>
    <row r="209" spans="6:8" x14ac:dyDescent="0.25">
      <c r="F209" s="63" t="s">
        <v>440</v>
      </c>
      <c r="G209" s="63" t="s">
        <v>291</v>
      </c>
      <c r="H209" s="63" t="s">
        <v>292</v>
      </c>
    </row>
    <row r="210" spans="6:8" x14ac:dyDescent="0.25">
      <c r="F210" s="63" t="s">
        <v>441</v>
      </c>
      <c r="G210" s="63" t="s">
        <v>196</v>
      </c>
      <c r="H210" s="63" t="s">
        <v>197</v>
      </c>
    </row>
    <row r="211" spans="6:8" x14ac:dyDescent="0.25">
      <c r="F211" s="63" t="s">
        <v>442</v>
      </c>
      <c r="G211" s="63" t="s">
        <v>192</v>
      </c>
      <c r="H211" s="63" t="s">
        <v>193</v>
      </c>
    </row>
    <row r="212" spans="6:8" x14ac:dyDescent="0.25">
      <c r="F212" s="63" t="s">
        <v>443</v>
      </c>
      <c r="G212" s="63" t="s">
        <v>149</v>
      </c>
      <c r="H212" s="63" t="s">
        <v>150</v>
      </c>
    </row>
    <row r="213" spans="6:8" x14ac:dyDescent="0.25">
      <c r="F213" s="63" t="s">
        <v>444</v>
      </c>
      <c r="G213" s="63" t="s">
        <v>232</v>
      </c>
      <c r="H213" s="63" t="s">
        <v>233</v>
      </c>
    </row>
    <row r="214" spans="6:8" x14ac:dyDescent="0.25">
      <c r="F214" s="63" t="s">
        <v>445</v>
      </c>
      <c r="G214" s="63" t="s">
        <v>200</v>
      </c>
      <c r="H214" s="63" t="s">
        <v>201</v>
      </c>
    </row>
    <row r="215" spans="6:8" x14ac:dyDescent="0.25">
      <c r="F215" s="63" t="s">
        <v>446</v>
      </c>
      <c r="G215" s="63" t="s">
        <v>291</v>
      </c>
      <c r="H215" s="63" t="s">
        <v>292</v>
      </c>
    </row>
    <row r="216" spans="6:8" x14ac:dyDescent="0.25">
      <c r="F216" s="63" t="s">
        <v>447</v>
      </c>
      <c r="G216" s="63" t="s">
        <v>188</v>
      </c>
      <c r="H216" s="63" t="s">
        <v>205</v>
      </c>
    </row>
    <row r="217" spans="6:8" x14ac:dyDescent="0.25">
      <c r="F217" s="63" t="s">
        <v>448</v>
      </c>
      <c r="G217" s="63" t="s">
        <v>196</v>
      </c>
      <c r="H217" s="63" t="s">
        <v>197</v>
      </c>
    </row>
    <row r="218" spans="6:8" x14ac:dyDescent="0.25">
      <c r="F218" s="63" t="s">
        <v>449</v>
      </c>
      <c r="G218" s="63" t="s">
        <v>232</v>
      </c>
      <c r="H218" s="63" t="s">
        <v>189</v>
      </c>
    </row>
    <row r="219" spans="6:8" x14ac:dyDescent="0.25">
      <c r="F219" s="63" t="s">
        <v>450</v>
      </c>
      <c r="G219" s="63" t="s">
        <v>232</v>
      </c>
      <c r="H219" s="63" t="s">
        <v>263</v>
      </c>
    </row>
    <row r="220" spans="6:8" x14ac:dyDescent="0.25">
      <c r="F220" s="63" t="s">
        <v>451</v>
      </c>
      <c r="G220" s="63" t="s">
        <v>192</v>
      </c>
      <c r="H220" s="63" t="s">
        <v>193</v>
      </c>
    </row>
    <row r="221" spans="6:8" x14ac:dyDescent="0.25">
      <c r="F221" s="63" t="s">
        <v>452</v>
      </c>
      <c r="G221" s="63" t="s">
        <v>232</v>
      </c>
      <c r="H221" s="63" t="s">
        <v>263</v>
      </c>
    </row>
    <row r="222" spans="6:8" x14ac:dyDescent="0.25">
      <c r="F222" s="63" t="s">
        <v>453</v>
      </c>
      <c r="G222" s="63" t="s">
        <v>232</v>
      </c>
      <c r="H222" s="63" t="s">
        <v>263</v>
      </c>
    </row>
    <row r="223" spans="6:8" x14ac:dyDescent="0.25">
      <c r="F223" s="63" t="s">
        <v>454</v>
      </c>
      <c r="G223" s="63" t="s">
        <v>149</v>
      </c>
      <c r="H223" s="63" t="s">
        <v>150</v>
      </c>
    </row>
    <row r="224" spans="6:8" x14ac:dyDescent="0.25">
      <c r="F224" s="63" t="s">
        <v>455</v>
      </c>
      <c r="G224" s="63" t="s">
        <v>232</v>
      </c>
      <c r="H224" s="63" t="s">
        <v>263</v>
      </c>
    </row>
    <row r="225" spans="6:8" x14ac:dyDescent="0.25">
      <c r="F225" s="63" t="s">
        <v>456</v>
      </c>
      <c r="G225" s="63" t="s">
        <v>232</v>
      </c>
      <c r="H225" s="63" t="s">
        <v>263</v>
      </c>
    </row>
    <row r="226" spans="6:8" x14ac:dyDescent="0.25">
      <c r="F226" s="63" t="s">
        <v>457</v>
      </c>
      <c r="G226" s="63" t="s">
        <v>225</v>
      </c>
      <c r="H226" s="63" t="s">
        <v>226</v>
      </c>
    </row>
    <row r="227" spans="6:8" x14ac:dyDescent="0.25">
      <c r="F227" s="63" t="s">
        <v>458</v>
      </c>
      <c r="G227" s="63" t="s">
        <v>232</v>
      </c>
      <c r="H227" s="63" t="s">
        <v>233</v>
      </c>
    </row>
    <row r="228" spans="6:8" x14ac:dyDescent="0.25">
      <c r="F228" s="63" t="s">
        <v>459</v>
      </c>
      <c r="G228" s="63" t="s">
        <v>188</v>
      </c>
      <c r="H228" s="63" t="s">
        <v>205</v>
      </c>
    </row>
    <row r="229" spans="6:8" x14ac:dyDescent="0.25">
      <c r="F229" s="63" t="s">
        <v>460</v>
      </c>
      <c r="G229" s="63" t="s">
        <v>188</v>
      </c>
      <c r="H229" s="63" t="s">
        <v>189</v>
      </c>
    </row>
    <row r="230" spans="6:8" x14ac:dyDescent="0.25">
      <c r="F230" s="63" t="s">
        <v>461</v>
      </c>
      <c r="G230" s="63" t="s">
        <v>181</v>
      </c>
      <c r="H230" s="63" t="s">
        <v>182</v>
      </c>
    </row>
    <row r="231" spans="6:8" x14ac:dyDescent="0.25">
      <c r="F231" s="63" t="s">
        <v>462</v>
      </c>
      <c r="G231" s="63" t="s">
        <v>225</v>
      </c>
      <c r="H231" s="63" t="s">
        <v>226</v>
      </c>
    </row>
    <row r="232" spans="6:8" x14ac:dyDescent="0.25">
      <c r="F232" s="63" t="s">
        <v>463</v>
      </c>
      <c r="G232" s="63" t="s">
        <v>291</v>
      </c>
      <c r="H232" s="63" t="s">
        <v>292</v>
      </c>
    </row>
    <row r="233" spans="6:8" x14ac:dyDescent="0.25">
      <c r="F233" s="63" t="s">
        <v>464</v>
      </c>
      <c r="G233" s="63" t="s">
        <v>232</v>
      </c>
      <c r="H233" s="63" t="s">
        <v>233</v>
      </c>
    </row>
    <row r="234" spans="6:8" x14ac:dyDescent="0.25">
      <c r="F234" s="63" t="s">
        <v>465</v>
      </c>
      <c r="G234" s="63" t="s">
        <v>196</v>
      </c>
      <c r="H234" s="63" t="s">
        <v>197</v>
      </c>
    </row>
    <row r="235" spans="6:8" x14ac:dyDescent="0.25">
      <c r="F235" s="63" t="s">
        <v>466</v>
      </c>
      <c r="G235" s="63" t="s">
        <v>283</v>
      </c>
      <c r="H235" s="63" t="s">
        <v>284</v>
      </c>
    </row>
    <row r="236" spans="6:8" x14ac:dyDescent="0.25">
      <c r="F236" s="63" t="s">
        <v>467</v>
      </c>
      <c r="G236" s="63" t="s">
        <v>137</v>
      </c>
      <c r="H236" s="63" t="s">
        <v>242</v>
      </c>
    </row>
    <row r="237" spans="6:8" x14ac:dyDescent="0.25">
      <c r="F237" s="63" t="s">
        <v>468</v>
      </c>
      <c r="G237" s="63" t="s">
        <v>137</v>
      </c>
      <c r="H237" s="63" t="s">
        <v>242</v>
      </c>
    </row>
    <row r="238" spans="6:8" x14ac:dyDescent="0.25">
      <c r="F238" s="63" t="s">
        <v>469</v>
      </c>
      <c r="G238" s="63" t="s">
        <v>181</v>
      </c>
      <c r="H238" s="63" t="s">
        <v>280</v>
      </c>
    </row>
    <row r="239" spans="6:8" x14ac:dyDescent="0.25">
      <c r="F239" s="63" t="s">
        <v>470</v>
      </c>
      <c r="G239" s="63" t="s">
        <v>137</v>
      </c>
      <c r="H239" s="63" t="s">
        <v>138</v>
      </c>
    </row>
    <row r="240" spans="6:8" x14ac:dyDescent="0.25">
      <c r="F240" s="63" t="s">
        <v>471</v>
      </c>
      <c r="G240" s="63" t="s">
        <v>235</v>
      </c>
      <c r="H240" s="63" t="s">
        <v>236</v>
      </c>
    </row>
    <row r="241" spans="6:8" x14ac:dyDescent="0.25">
      <c r="F241" s="63" t="s">
        <v>472</v>
      </c>
      <c r="G241" s="63" t="s">
        <v>188</v>
      </c>
      <c r="H241" s="63" t="s">
        <v>189</v>
      </c>
    </row>
    <row r="242" spans="6:8" x14ac:dyDescent="0.25">
      <c r="F242" s="63" t="s">
        <v>473</v>
      </c>
      <c r="G242" s="63" t="s">
        <v>176</v>
      </c>
      <c r="H242" s="63" t="s">
        <v>177</v>
      </c>
    </row>
    <row r="243" spans="6:8" x14ac:dyDescent="0.25">
      <c r="F243" s="63" t="s">
        <v>474</v>
      </c>
      <c r="G243" s="63" t="s">
        <v>210</v>
      </c>
      <c r="H243" s="63" t="s">
        <v>211</v>
      </c>
    </row>
    <row r="244" spans="6:8" x14ac:dyDescent="0.25">
      <c r="F244" s="63" t="s">
        <v>475</v>
      </c>
      <c r="G244" s="63" t="s">
        <v>476</v>
      </c>
      <c r="H244" s="63" t="s">
        <v>214</v>
      </c>
    </row>
    <row r="245" spans="6:8" x14ac:dyDescent="0.25">
      <c r="F245" s="63" t="s">
        <v>477</v>
      </c>
      <c r="G245" s="63" t="s">
        <v>359</v>
      </c>
      <c r="H245" s="63" t="s">
        <v>360</v>
      </c>
    </row>
    <row r="246" spans="6:8" x14ac:dyDescent="0.25">
      <c r="F246" s="63" t="s">
        <v>478</v>
      </c>
      <c r="G246" s="63" t="s">
        <v>232</v>
      </c>
      <c r="H246" s="63" t="s">
        <v>263</v>
      </c>
    </row>
    <row r="247" spans="6:8" x14ac:dyDescent="0.25">
      <c r="F247" s="63" t="s">
        <v>479</v>
      </c>
      <c r="G247" s="63" t="s">
        <v>137</v>
      </c>
      <c r="H247" s="63" t="s">
        <v>138</v>
      </c>
    </row>
    <row r="248" spans="6:8" x14ac:dyDescent="0.25">
      <c r="F248" s="63" t="s">
        <v>480</v>
      </c>
      <c r="G248" s="63" t="s">
        <v>196</v>
      </c>
      <c r="H248" s="63" t="s">
        <v>197</v>
      </c>
    </row>
    <row r="249" spans="6:8" x14ac:dyDescent="0.25">
      <c r="F249" s="63" t="s">
        <v>481</v>
      </c>
      <c r="G249" s="63" t="s">
        <v>137</v>
      </c>
      <c r="H249" s="63" t="s">
        <v>242</v>
      </c>
    </row>
    <row r="250" spans="6:8" x14ac:dyDescent="0.25">
      <c r="F250" s="63" t="s">
        <v>482</v>
      </c>
      <c r="G250" s="63" t="s">
        <v>225</v>
      </c>
      <c r="H250" s="63" t="s">
        <v>226</v>
      </c>
    </row>
    <row r="251" spans="6:8" x14ac:dyDescent="0.25">
      <c r="F251" s="63" t="s">
        <v>483</v>
      </c>
      <c r="G251" s="63" t="s">
        <v>171</v>
      </c>
      <c r="H251" s="63" t="s">
        <v>172</v>
      </c>
    </row>
    <row r="252" spans="6:8" x14ac:dyDescent="0.25">
      <c r="F252" s="63" t="s">
        <v>484</v>
      </c>
      <c r="G252" s="63" t="s">
        <v>196</v>
      </c>
      <c r="H252" s="63" t="s">
        <v>197</v>
      </c>
    </row>
    <row r="253" spans="6:8" x14ac:dyDescent="0.25">
      <c r="F253" s="63" t="s">
        <v>485</v>
      </c>
      <c r="G253" s="63" t="s">
        <v>210</v>
      </c>
      <c r="H253" s="63" t="s">
        <v>211</v>
      </c>
    </row>
    <row r="254" spans="6:8" x14ac:dyDescent="0.25">
      <c r="F254" s="63" t="s">
        <v>486</v>
      </c>
      <c r="G254" s="63" t="s">
        <v>210</v>
      </c>
      <c r="H254" s="63" t="s">
        <v>211</v>
      </c>
    </row>
    <row r="255" spans="6:8" x14ac:dyDescent="0.25">
      <c r="F255" s="63" t="s">
        <v>487</v>
      </c>
      <c r="G255" s="63" t="s">
        <v>196</v>
      </c>
      <c r="H255" s="63" t="s">
        <v>197</v>
      </c>
    </row>
    <row r="256" spans="6:8" x14ac:dyDescent="0.25">
      <c r="F256" s="63" t="s">
        <v>488</v>
      </c>
      <c r="G256" s="63" t="s">
        <v>149</v>
      </c>
      <c r="H256" s="63" t="s">
        <v>150</v>
      </c>
    </row>
    <row r="257" spans="6:8" x14ac:dyDescent="0.25">
      <c r="F257" s="63" t="s">
        <v>489</v>
      </c>
      <c r="G257" s="63" t="s">
        <v>137</v>
      </c>
      <c r="H257" s="63" t="s">
        <v>242</v>
      </c>
    </row>
    <row r="258" spans="6:8" x14ac:dyDescent="0.25">
      <c r="F258" s="63" t="s">
        <v>490</v>
      </c>
      <c r="G258" s="63" t="s">
        <v>137</v>
      </c>
      <c r="H258" s="63" t="s">
        <v>305</v>
      </c>
    </row>
    <row r="259" spans="6:8" x14ac:dyDescent="0.25">
      <c r="F259" s="63" t="s">
        <v>491</v>
      </c>
      <c r="G259" s="63" t="s">
        <v>232</v>
      </c>
      <c r="H259" s="63" t="s">
        <v>263</v>
      </c>
    </row>
    <row r="260" spans="6:8" x14ac:dyDescent="0.25">
      <c r="F260" s="63" t="s">
        <v>492</v>
      </c>
      <c r="G260" s="63" t="s">
        <v>181</v>
      </c>
      <c r="H260" s="63" t="s">
        <v>280</v>
      </c>
    </row>
    <row r="261" spans="6:8" x14ac:dyDescent="0.25">
      <c r="F261" s="63" t="s">
        <v>493</v>
      </c>
      <c r="G261" s="63" t="s">
        <v>210</v>
      </c>
      <c r="H261" s="63" t="s">
        <v>211</v>
      </c>
    </row>
    <row r="262" spans="6:8" x14ac:dyDescent="0.25">
      <c r="F262" s="63" t="s">
        <v>494</v>
      </c>
      <c r="G262" s="63" t="s">
        <v>283</v>
      </c>
      <c r="H262" s="63" t="s">
        <v>284</v>
      </c>
    </row>
    <row r="263" spans="6:8" x14ac:dyDescent="0.25">
      <c r="F263" s="63" t="s">
        <v>495</v>
      </c>
      <c r="G263" s="63" t="s">
        <v>229</v>
      </c>
      <c r="H263" s="63" t="s">
        <v>230</v>
      </c>
    </row>
    <row r="264" spans="6:8" x14ac:dyDescent="0.25">
      <c r="F264" s="63" t="s">
        <v>496</v>
      </c>
      <c r="G264" s="63" t="s">
        <v>196</v>
      </c>
      <c r="H264" s="63" t="s">
        <v>197</v>
      </c>
    </row>
    <row r="265" spans="6:8" x14ac:dyDescent="0.25">
      <c r="F265" s="63" t="s">
        <v>497</v>
      </c>
      <c r="G265" s="63" t="s">
        <v>359</v>
      </c>
      <c r="H265" s="63" t="s">
        <v>360</v>
      </c>
    </row>
    <row r="266" spans="6:8" x14ac:dyDescent="0.25">
      <c r="F266" s="63" t="s">
        <v>498</v>
      </c>
      <c r="G266" s="63" t="s">
        <v>232</v>
      </c>
      <c r="H266" s="63" t="s">
        <v>263</v>
      </c>
    </row>
    <row r="267" spans="6:8" x14ac:dyDescent="0.25">
      <c r="F267" s="63" t="s">
        <v>499</v>
      </c>
      <c r="G267" s="63" t="s">
        <v>188</v>
      </c>
      <c r="H267" s="63" t="s">
        <v>189</v>
      </c>
    </row>
    <row r="268" spans="6:8" x14ac:dyDescent="0.25">
      <c r="F268" s="63" t="s">
        <v>500</v>
      </c>
      <c r="G268" s="63" t="s">
        <v>291</v>
      </c>
      <c r="H268" s="63" t="s">
        <v>292</v>
      </c>
    </row>
    <row r="269" spans="6:8" x14ac:dyDescent="0.25">
      <c r="F269" s="63" t="s">
        <v>501</v>
      </c>
      <c r="G269" s="63" t="s">
        <v>232</v>
      </c>
      <c r="H269" s="63" t="s">
        <v>263</v>
      </c>
    </row>
    <row r="270" spans="6:8" x14ac:dyDescent="0.25">
      <c r="F270" s="63" t="s">
        <v>502</v>
      </c>
      <c r="G270" s="63" t="s">
        <v>359</v>
      </c>
      <c r="H270" s="63" t="s">
        <v>360</v>
      </c>
    </row>
    <row r="271" spans="6:8" x14ac:dyDescent="0.25">
      <c r="F271" s="63" t="s">
        <v>503</v>
      </c>
      <c r="G271" s="63" t="s">
        <v>235</v>
      </c>
      <c r="H271" s="63" t="s">
        <v>236</v>
      </c>
    </row>
    <row r="272" spans="6:8" x14ac:dyDescent="0.25">
      <c r="F272" s="63" t="s">
        <v>504</v>
      </c>
      <c r="G272" s="63" t="s">
        <v>267</v>
      </c>
      <c r="H272" s="63" t="s">
        <v>205</v>
      </c>
    </row>
    <row r="273" spans="6:8" x14ac:dyDescent="0.25">
      <c r="F273" s="63" t="s">
        <v>505</v>
      </c>
      <c r="G273" s="63" t="s">
        <v>210</v>
      </c>
      <c r="H273" s="63" t="s">
        <v>211</v>
      </c>
    </row>
    <row r="274" spans="6:8" x14ac:dyDescent="0.25">
      <c r="F274" s="63" t="s">
        <v>506</v>
      </c>
      <c r="G274" s="63" t="s">
        <v>232</v>
      </c>
      <c r="H274" s="63" t="s">
        <v>205</v>
      </c>
    </row>
    <row r="275" spans="6:8" x14ac:dyDescent="0.25">
      <c r="F275" s="63" t="s">
        <v>507</v>
      </c>
      <c r="G275" s="63" t="s">
        <v>166</v>
      </c>
      <c r="H275" s="63" t="s">
        <v>167</v>
      </c>
    </row>
    <row r="276" spans="6:8" x14ac:dyDescent="0.25">
      <c r="F276" s="63" t="s">
        <v>508</v>
      </c>
      <c r="G276" s="63" t="s">
        <v>232</v>
      </c>
      <c r="H276" s="63" t="s">
        <v>263</v>
      </c>
    </row>
    <row r="277" spans="6:8" x14ac:dyDescent="0.25">
      <c r="F277" s="63" t="s">
        <v>509</v>
      </c>
      <c r="G277" s="63" t="s">
        <v>188</v>
      </c>
      <c r="H277" s="63" t="s">
        <v>189</v>
      </c>
    </row>
    <row r="278" spans="6:8" x14ac:dyDescent="0.25">
      <c r="F278" s="63" t="s">
        <v>510</v>
      </c>
      <c r="G278" s="63" t="s">
        <v>149</v>
      </c>
      <c r="H278" s="63" t="s">
        <v>150</v>
      </c>
    </row>
    <row r="279" spans="6:8" x14ac:dyDescent="0.25">
      <c r="F279" s="63" t="s">
        <v>511</v>
      </c>
      <c r="G279" s="63" t="s">
        <v>149</v>
      </c>
      <c r="H279" s="63" t="s">
        <v>150</v>
      </c>
    </row>
    <row r="280" spans="6:8" x14ac:dyDescent="0.25">
      <c r="F280" s="63" t="s">
        <v>512</v>
      </c>
      <c r="G280" s="63" t="s">
        <v>232</v>
      </c>
      <c r="H280" s="63" t="s">
        <v>263</v>
      </c>
    </row>
    <row r="281" spans="6:8" x14ac:dyDescent="0.25">
      <c r="F281" s="63" t="s">
        <v>513</v>
      </c>
      <c r="G281" s="63" t="s">
        <v>166</v>
      </c>
      <c r="H281" s="63" t="s">
        <v>167</v>
      </c>
    </row>
    <row r="282" spans="6:8" x14ac:dyDescent="0.25">
      <c r="F282" s="63" t="s">
        <v>514</v>
      </c>
      <c r="G282" s="63" t="s">
        <v>515</v>
      </c>
      <c r="H282" s="63" t="s">
        <v>205</v>
      </c>
    </row>
    <row r="283" spans="6:8" x14ac:dyDescent="0.25">
      <c r="F283" s="63" t="s">
        <v>516</v>
      </c>
      <c r="G283" s="63" t="s">
        <v>210</v>
      </c>
      <c r="H283" s="63" t="s">
        <v>211</v>
      </c>
    </row>
    <row r="284" spans="6:8" x14ac:dyDescent="0.25">
      <c r="F284" s="63" t="s">
        <v>517</v>
      </c>
      <c r="G284" s="63" t="s">
        <v>210</v>
      </c>
      <c r="H284" s="63" t="s">
        <v>211</v>
      </c>
    </row>
    <row r="285" spans="6:8" x14ac:dyDescent="0.25">
      <c r="F285" s="63" t="s">
        <v>518</v>
      </c>
      <c r="G285" s="63" t="s">
        <v>235</v>
      </c>
      <c r="H285" s="63" t="s">
        <v>236</v>
      </c>
    </row>
    <row r="286" spans="6:8" x14ac:dyDescent="0.25">
      <c r="F286" s="63" t="s">
        <v>519</v>
      </c>
      <c r="G286" s="63" t="s">
        <v>213</v>
      </c>
      <c r="H286" s="63" t="s">
        <v>214</v>
      </c>
    </row>
    <row r="287" spans="6:8" x14ac:dyDescent="0.25">
      <c r="F287" s="63" t="s">
        <v>520</v>
      </c>
      <c r="G287" s="63" t="s">
        <v>196</v>
      </c>
      <c r="H287" s="63" t="s">
        <v>197</v>
      </c>
    </row>
    <row r="288" spans="6:8" x14ac:dyDescent="0.25">
      <c r="F288" s="63" t="s">
        <v>521</v>
      </c>
      <c r="G288" s="63" t="s">
        <v>192</v>
      </c>
      <c r="H288" s="63" t="s">
        <v>193</v>
      </c>
    </row>
    <row r="289" spans="6:8" x14ac:dyDescent="0.25">
      <c r="F289" s="63" t="s">
        <v>522</v>
      </c>
      <c r="G289" s="63" t="s">
        <v>137</v>
      </c>
      <c r="H289" s="63" t="s">
        <v>159</v>
      </c>
    </row>
    <row r="290" spans="6:8" x14ac:dyDescent="0.25">
      <c r="F290" s="63" t="s">
        <v>523</v>
      </c>
      <c r="G290" s="63" t="s">
        <v>220</v>
      </c>
      <c r="H290" s="63" t="s">
        <v>221</v>
      </c>
    </row>
    <row r="291" spans="6:8" x14ac:dyDescent="0.25">
      <c r="F291" s="63" t="s">
        <v>524</v>
      </c>
      <c r="G291" s="63" t="s">
        <v>216</v>
      </c>
      <c r="H291" s="63" t="s">
        <v>217</v>
      </c>
    </row>
    <row r="292" spans="6:8" x14ac:dyDescent="0.25">
      <c r="F292" s="63" t="s">
        <v>525</v>
      </c>
      <c r="G292" s="63" t="s">
        <v>216</v>
      </c>
      <c r="H292" s="63" t="s">
        <v>217</v>
      </c>
    </row>
    <row r="293" spans="6:8" x14ac:dyDescent="0.25">
      <c r="F293" s="63" t="s">
        <v>526</v>
      </c>
      <c r="G293" s="63" t="s">
        <v>235</v>
      </c>
      <c r="H293" s="63" t="s">
        <v>236</v>
      </c>
    </row>
    <row r="294" spans="6:8" x14ac:dyDescent="0.25">
      <c r="F294" s="63" t="s">
        <v>527</v>
      </c>
      <c r="G294" s="63" t="s">
        <v>137</v>
      </c>
      <c r="H294" s="63" t="s">
        <v>242</v>
      </c>
    </row>
    <row r="295" spans="6:8" x14ac:dyDescent="0.25">
      <c r="F295" s="63" t="s">
        <v>528</v>
      </c>
      <c r="G295" s="63" t="s">
        <v>259</v>
      </c>
      <c r="H295" s="63" t="s">
        <v>260</v>
      </c>
    </row>
    <row r="296" spans="6:8" x14ac:dyDescent="0.25">
      <c r="F296" s="63" t="s">
        <v>529</v>
      </c>
      <c r="G296" s="63" t="s">
        <v>232</v>
      </c>
      <c r="H296" s="63" t="s">
        <v>263</v>
      </c>
    </row>
    <row r="297" spans="6:8" x14ac:dyDescent="0.25">
      <c r="F297" s="63" t="s">
        <v>530</v>
      </c>
      <c r="G297" s="63" t="s">
        <v>149</v>
      </c>
      <c r="H297" s="63" t="s">
        <v>150</v>
      </c>
    </row>
    <row r="298" spans="6:8" x14ac:dyDescent="0.25">
      <c r="F298" s="63" t="s">
        <v>531</v>
      </c>
      <c r="G298" s="63" t="s">
        <v>137</v>
      </c>
      <c r="H298" s="63" t="s">
        <v>242</v>
      </c>
    </row>
    <row r="299" spans="6:8" x14ac:dyDescent="0.25">
      <c r="F299" s="63" t="s">
        <v>532</v>
      </c>
      <c r="G299" s="63" t="s">
        <v>220</v>
      </c>
      <c r="H299" s="63" t="s">
        <v>221</v>
      </c>
    </row>
    <row r="300" spans="6:8" x14ac:dyDescent="0.25">
      <c r="F300" s="63" t="s">
        <v>533</v>
      </c>
      <c r="G300" s="63" t="s">
        <v>137</v>
      </c>
      <c r="H300" s="63" t="s">
        <v>242</v>
      </c>
    </row>
    <row r="301" spans="6:8" x14ac:dyDescent="0.25">
      <c r="F301" s="63" t="s">
        <v>534</v>
      </c>
      <c r="G301" s="63" t="s">
        <v>225</v>
      </c>
      <c r="H301" s="63" t="s">
        <v>226</v>
      </c>
    </row>
    <row r="302" spans="6:8" x14ac:dyDescent="0.25">
      <c r="F302" s="63" t="s">
        <v>535</v>
      </c>
      <c r="G302" s="63" t="s">
        <v>220</v>
      </c>
      <c r="H302" s="63" t="s">
        <v>221</v>
      </c>
    </row>
    <row r="303" spans="6:8" x14ac:dyDescent="0.25">
      <c r="F303" s="63" t="s">
        <v>536</v>
      </c>
      <c r="G303" s="63" t="s">
        <v>166</v>
      </c>
      <c r="H303" s="63" t="s">
        <v>167</v>
      </c>
    </row>
    <row r="304" spans="6:8" x14ac:dyDescent="0.25">
      <c r="F304" s="63" t="s">
        <v>537</v>
      </c>
      <c r="G304" s="63" t="s">
        <v>171</v>
      </c>
      <c r="H304" s="63" t="s">
        <v>172</v>
      </c>
    </row>
    <row r="305" spans="6:8" x14ac:dyDescent="0.25">
      <c r="F305" s="63" t="s">
        <v>538</v>
      </c>
      <c r="G305" s="63" t="s">
        <v>149</v>
      </c>
      <c r="H305" s="63" t="s">
        <v>150</v>
      </c>
    </row>
    <row r="306" spans="6:8" x14ac:dyDescent="0.25">
      <c r="F306" s="63" t="s">
        <v>539</v>
      </c>
      <c r="G306" s="63" t="s">
        <v>171</v>
      </c>
      <c r="H306" s="63" t="s">
        <v>172</v>
      </c>
    </row>
    <row r="307" spans="6:8" x14ac:dyDescent="0.25">
      <c r="F307" s="63" t="s">
        <v>540</v>
      </c>
      <c r="G307" s="63" t="s">
        <v>181</v>
      </c>
      <c r="H307" s="63" t="s">
        <v>280</v>
      </c>
    </row>
    <row r="308" spans="6:8" x14ac:dyDescent="0.25">
      <c r="F308" s="63" t="s">
        <v>541</v>
      </c>
      <c r="G308" s="63" t="s">
        <v>196</v>
      </c>
      <c r="H308" s="63" t="s">
        <v>197</v>
      </c>
    </row>
    <row r="309" spans="6:8" x14ac:dyDescent="0.25">
      <c r="F309" s="63" t="s">
        <v>542</v>
      </c>
      <c r="G309" s="63" t="s">
        <v>137</v>
      </c>
      <c r="H309" s="63" t="s">
        <v>138</v>
      </c>
    </row>
    <row r="310" spans="6:8" x14ac:dyDescent="0.25">
      <c r="F310" s="63" t="s">
        <v>543</v>
      </c>
      <c r="G310" s="63" t="s">
        <v>166</v>
      </c>
      <c r="H310" s="63" t="s">
        <v>167</v>
      </c>
    </row>
    <row r="311" spans="6:8" x14ac:dyDescent="0.25">
      <c r="F311" s="63" t="s">
        <v>544</v>
      </c>
      <c r="G311" s="63" t="s">
        <v>220</v>
      </c>
      <c r="H311" s="63" t="s">
        <v>221</v>
      </c>
    </row>
    <row r="312" spans="6:8" x14ac:dyDescent="0.25">
      <c r="F312" s="63" t="s">
        <v>545</v>
      </c>
      <c r="G312" s="63" t="s">
        <v>210</v>
      </c>
      <c r="H312" s="63" t="s">
        <v>211</v>
      </c>
    </row>
    <row r="313" spans="6:8" x14ac:dyDescent="0.25">
      <c r="F313" s="63" t="s">
        <v>546</v>
      </c>
      <c r="G313" s="63" t="s">
        <v>232</v>
      </c>
      <c r="H313" s="63" t="s">
        <v>263</v>
      </c>
    </row>
    <row r="314" spans="6:8" x14ac:dyDescent="0.25">
      <c r="F314" s="63" t="s">
        <v>547</v>
      </c>
      <c r="G314" s="63" t="s">
        <v>188</v>
      </c>
      <c r="H314" s="63" t="s">
        <v>189</v>
      </c>
    </row>
    <row r="315" spans="6:8" x14ac:dyDescent="0.25">
      <c r="F315" s="63" t="s">
        <v>548</v>
      </c>
      <c r="G315" s="63" t="s">
        <v>192</v>
      </c>
      <c r="H315" s="63" t="s">
        <v>193</v>
      </c>
    </row>
    <row r="316" spans="6:8" x14ac:dyDescent="0.25">
      <c r="F316" s="63" t="s">
        <v>549</v>
      </c>
      <c r="G316" s="63" t="s">
        <v>213</v>
      </c>
      <c r="H316" s="63" t="s">
        <v>214</v>
      </c>
    </row>
    <row r="317" spans="6:8" x14ac:dyDescent="0.25">
      <c r="F317" s="63" t="s">
        <v>550</v>
      </c>
      <c r="G317" s="63" t="s">
        <v>166</v>
      </c>
      <c r="H317" s="63" t="s">
        <v>167</v>
      </c>
    </row>
    <row r="318" spans="6:8" x14ac:dyDescent="0.25">
      <c r="F318" s="63" t="s">
        <v>551</v>
      </c>
      <c r="G318" s="63" t="s">
        <v>220</v>
      </c>
      <c r="H318" s="63" t="s">
        <v>221</v>
      </c>
    </row>
    <row r="319" spans="6:8" x14ac:dyDescent="0.25">
      <c r="F319" s="63" t="s">
        <v>552</v>
      </c>
      <c r="G319" s="63" t="s">
        <v>553</v>
      </c>
      <c r="H319" s="63" t="s">
        <v>214</v>
      </c>
    </row>
    <row r="320" spans="6:8" x14ac:dyDescent="0.25">
      <c r="F320" s="63" t="s">
        <v>554</v>
      </c>
      <c r="G320" s="63" t="s">
        <v>232</v>
      </c>
      <c r="H320" s="63" t="s">
        <v>263</v>
      </c>
    </row>
    <row r="321" spans="6:8" x14ac:dyDescent="0.25">
      <c r="F321" s="63" t="s">
        <v>555</v>
      </c>
      <c r="G321" s="63" t="s">
        <v>196</v>
      </c>
      <c r="H321" s="63" t="s">
        <v>197</v>
      </c>
    </row>
    <row r="322" spans="6:8" x14ac:dyDescent="0.25">
      <c r="F322" s="63" t="s">
        <v>556</v>
      </c>
      <c r="G322" s="63" t="s">
        <v>181</v>
      </c>
      <c r="H322" s="63" t="s">
        <v>280</v>
      </c>
    </row>
    <row r="323" spans="6:8" x14ac:dyDescent="0.25">
      <c r="F323" s="63" t="s">
        <v>557</v>
      </c>
      <c r="G323" s="63" t="s">
        <v>171</v>
      </c>
      <c r="H323" s="63" t="s">
        <v>172</v>
      </c>
    </row>
    <row r="324" spans="6:8" x14ac:dyDescent="0.25">
      <c r="F324" s="63" t="s">
        <v>558</v>
      </c>
      <c r="G324" s="63" t="s">
        <v>216</v>
      </c>
      <c r="H324" s="63" t="s">
        <v>217</v>
      </c>
    </row>
    <row r="325" spans="6:8" x14ac:dyDescent="0.25">
      <c r="F325" s="63" t="s">
        <v>559</v>
      </c>
      <c r="G325" s="63" t="s">
        <v>192</v>
      </c>
      <c r="H325" s="63" t="s">
        <v>193</v>
      </c>
    </row>
    <row r="326" spans="6:8" x14ac:dyDescent="0.25">
      <c r="F326" s="63" t="s">
        <v>560</v>
      </c>
      <c r="G326" s="63" t="s">
        <v>213</v>
      </c>
      <c r="H326" s="63" t="s">
        <v>214</v>
      </c>
    </row>
    <row r="327" spans="6:8" x14ac:dyDescent="0.25">
      <c r="F327" s="63" t="s">
        <v>561</v>
      </c>
      <c r="G327" s="63" t="s">
        <v>210</v>
      </c>
      <c r="H327" s="63" t="s">
        <v>211</v>
      </c>
    </row>
    <row r="328" spans="6:8" x14ac:dyDescent="0.25">
      <c r="F328" s="63" t="s">
        <v>562</v>
      </c>
      <c r="G328" s="63" t="s">
        <v>181</v>
      </c>
      <c r="H328" s="63" t="s">
        <v>182</v>
      </c>
    </row>
    <row r="329" spans="6:8" x14ac:dyDescent="0.25">
      <c r="F329" s="63" t="s">
        <v>563</v>
      </c>
      <c r="G329" s="63" t="s">
        <v>188</v>
      </c>
      <c r="H329" s="63" t="s">
        <v>189</v>
      </c>
    </row>
    <row r="330" spans="6:8" x14ac:dyDescent="0.25">
      <c r="F330" s="63" t="s">
        <v>564</v>
      </c>
      <c r="G330" s="63" t="s">
        <v>196</v>
      </c>
      <c r="H330" s="63" t="s">
        <v>197</v>
      </c>
    </row>
    <row r="331" spans="6:8" x14ac:dyDescent="0.25">
      <c r="F331" s="63" t="s">
        <v>565</v>
      </c>
      <c r="G331" s="63" t="s">
        <v>225</v>
      </c>
      <c r="H331" s="63" t="s">
        <v>226</v>
      </c>
    </row>
    <row r="332" spans="6:8" x14ac:dyDescent="0.25">
      <c r="F332" s="63" t="s">
        <v>566</v>
      </c>
      <c r="G332" s="63" t="s">
        <v>196</v>
      </c>
      <c r="H332" s="63" t="s">
        <v>350</v>
      </c>
    </row>
    <row r="333" spans="6:8" x14ac:dyDescent="0.25">
      <c r="F333" s="63" t="s">
        <v>567</v>
      </c>
      <c r="G333" s="63" t="s">
        <v>225</v>
      </c>
      <c r="H333" s="63" t="s">
        <v>226</v>
      </c>
    </row>
    <row r="334" spans="6:8" x14ac:dyDescent="0.25">
      <c r="F334" s="63" t="s">
        <v>568</v>
      </c>
      <c r="G334" s="63" t="s">
        <v>383</v>
      </c>
      <c r="H334" s="63" t="s">
        <v>314</v>
      </c>
    </row>
    <row r="335" spans="6:8" x14ac:dyDescent="0.25">
      <c r="F335" s="63" t="s">
        <v>569</v>
      </c>
      <c r="G335" s="63" t="s">
        <v>359</v>
      </c>
      <c r="H335" s="63" t="s">
        <v>360</v>
      </c>
    </row>
    <row r="336" spans="6:8" x14ac:dyDescent="0.25">
      <c r="F336" s="63" t="s">
        <v>570</v>
      </c>
      <c r="G336" s="63" t="s">
        <v>188</v>
      </c>
      <c r="H336" s="63" t="s">
        <v>189</v>
      </c>
    </row>
    <row r="337" spans="6:8" x14ac:dyDescent="0.25">
      <c r="F337" s="63" t="s">
        <v>571</v>
      </c>
      <c r="G337" s="63" t="s">
        <v>210</v>
      </c>
      <c r="H337" s="63" t="s">
        <v>211</v>
      </c>
    </row>
    <row r="338" spans="6:8" x14ac:dyDescent="0.25">
      <c r="F338" s="63" t="s">
        <v>572</v>
      </c>
      <c r="G338" s="63" t="s">
        <v>137</v>
      </c>
      <c r="H338" s="63" t="s">
        <v>138</v>
      </c>
    </row>
    <row r="339" spans="6:8" x14ac:dyDescent="0.25">
      <c r="F339" s="63" t="s">
        <v>573</v>
      </c>
      <c r="G339" s="63" t="s">
        <v>210</v>
      </c>
      <c r="H339" s="63" t="s">
        <v>211</v>
      </c>
    </row>
    <row r="340" spans="6:8" x14ac:dyDescent="0.25">
      <c r="F340" s="63" t="s">
        <v>574</v>
      </c>
      <c r="G340" s="63" t="s">
        <v>229</v>
      </c>
      <c r="H340" s="63" t="s">
        <v>230</v>
      </c>
    </row>
    <row r="341" spans="6:8" x14ac:dyDescent="0.25">
      <c r="F341" s="63" t="s">
        <v>575</v>
      </c>
      <c r="G341" s="63" t="s">
        <v>210</v>
      </c>
      <c r="H341" s="63" t="s">
        <v>211</v>
      </c>
    </row>
    <row r="342" spans="6:8" x14ac:dyDescent="0.25">
      <c r="F342" s="63" t="s">
        <v>576</v>
      </c>
      <c r="G342" s="63" t="s">
        <v>149</v>
      </c>
      <c r="H342" s="63" t="s">
        <v>150</v>
      </c>
    </row>
    <row r="343" spans="6:8" x14ac:dyDescent="0.25">
      <c r="F343" s="63" t="s">
        <v>577</v>
      </c>
      <c r="G343" s="63" t="s">
        <v>149</v>
      </c>
      <c r="H343" s="63" t="s">
        <v>150</v>
      </c>
    </row>
    <row r="344" spans="6:8" x14ac:dyDescent="0.25">
      <c r="F344" s="63" t="s">
        <v>578</v>
      </c>
      <c r="G344" s="63" t="s">
        <v>176</v>
      </c>
      <c r="H344" s="63" t="s">
        <v>177</v>
      </c>
    </row>
    <row r="345" spans="6:8" x14ac:dyDescent="0.25">
      <c r="F345" s="63" t="s">
        <v>579</v>
      </c>
      <c r="G345" s="63" t="s">
        <v>196</v>
      </c>
      <c r="H345" s="63" t="s">
        <v>197</v>
      </c>
    </row>
    <row r="346" spans="6:8" x14ac:dyDescent="0.25">
      <c r="F346" s="63" t="s">
        <v>580</v>
      </c>
      <c r="G346" s="63" t="s">
        <v>196</v>
      </c>
      <c r="H346" s="63" t="s">
        <v>197</v>
      </c>
    </row>
    <row r="347" spans="6:8" x14ac:dyDescent="0.25">
      <c r="F347" s="63" t="s">
        <v>581</v>
      </c>
      <c r="G347" s="63" t="s">
        <v>137</v>
      </c>
      <c r="H347" s="63" t="s">
        <v>242</v>
      </c>
    </row>
    <row r="348" spans="6:8" x14ac:dyDescent="0.25">
      <c r="F348" s="63" t="s">
        <v>582</v>
      </c>
      <c r="G348" s="63" t="s">
        <v>137</v>
      </c>
      <c r="H348" s="63" t="s">
        <v>242</v>
      </c>
    </row>
    <row r="349" spans="6:8" x14ac:dyDescent="0.25">
      <c r="F349" s="63" t="s">
        <v>583</v>
      </c>
      <c r="G349" s="63" t="s">
        <v>137</v>
      </c>
      <c r="H349" s="63" t="s">
        <v>305</v>
      </c>
    </row>
    <row r="350" spans="6:8" x14ac:dyDescent="0.25">
      <c r="F350" s="63" t="s">
        <v>584</v>
      </c>
      <c r="G350" s="63" t="s">
        <v>235</v>
      </c>
      <c r="H350" s="63" t="s">
        <v>236</v>
      </c>
    </row>
    <row r="351" spans="6:8" x14ac:dyDescent="0.25">
      <c r="F351" s="63" t="s">
        <v>585</v>
      </c>
      <c r="G351" s="63" t="s">
        <v>188</v>
      </c>
      <c r="H351" s="63" t="s">
        <v>189</v>
      </c>
    </row>
    <row r="352" spans="6:8" x14ac:dyDescent="0.25">
      <c r="F352" s="63" t="s">
        <v>586</v>
      </c>
      <c r="G352" s="63" t="s">
        <v>235</v>
      </c>
      <c r="H352" s="63" t="s">
        <v>236</v>
      </c>
    </row>
    <row r="353" spans="6:8" x14ac:dyDescent="0.25">
      <c r="F353" s="63" t="s">
        <v>587</v>
      </c>
      <c r="G353" s="63" t="s">
        <v>200</v>
      </c>
      <c r="H353" s="63" t="s">
        <v>201</v>
      </c>
    </row>
    <row r="354" spans="6:8" x14ac:dyDescent="0.25">
      <c r="F354" s="63" t="s">
        <v>588</v>
      </c>
      <c r="G354" s="63" t="s">
        <v>283</v>
      </c>
      <c r="H354" s="63" t="s">
        <v>284</v>
      </c>
    </row>
    <row r="355" spans="6:8" x14ac:dyDescent="0.25">
      <c r="F355" s="63" t="s">
        <v>589</v>
      </c>
      <c r="G355" s="63" t="s">
        <v>232</v>
      </c>
      <c r="H355" s="63" t="s">
        <v>263</v>
      </c>
    </row>
    <row r="356" spans="6:8" x14ac:dyDescent="0.25">
      <c r="F356" s="63" t="s">
        <v>590</v>
      </c>
      <c r="G356" s="63" t="s">
        <v>235</v>
      </c>
      <c r="H356" s="63" t="s">
        <v>236</v>
      </c>
    </row>
    <row r="357" spans="6:8" x14ac:dyDescent="0.25">
      <c r="F357" s="63" t="s">
        <v>591</v>
      </c>
      <c r="G357" s="63" t="s">
        <v>213</v>
      </c>
      <c r="H357" s="63" t="s">
        <v>214</v>
      </c>
    </row>
    <row r="358" spans="6:8" x14ac:dyDescent="0.25">
      <c r="F358" s="63" t="s">
        <v>592</v>
      </c>
      <c r="G358" s="63" t="s">
        <v>229</v>
      </c>
      <c r="H358" s="63" t="s">
        <v>230</v>
      </c>
    </row>
    <row r="359" spans="6:8" x14ac:dyDescent="0.25">
      <c r="F359" s="63" t="s">
        <v>593</v>
      </c>
      <c r="G359" s="63" t="s">
        <v>232</v>
      </c>
      <c r="H359" s="63" t="s">
        <v>263</v>
      </c>
    </row>
    <row r="360" spans="6:8" x14ac:dyDescent="0.25">
      <c r="F360" s="63" t="s">
        <v>594</v>
      </c>
      <c r="G360" s="63" t="s">
        <v>196</v>
      </c>
      <c r="H360" s="63" t="s">
        <v>197</v>
      </c>
    </row>
    <row r="361" spans="6:8" x14ac:dyDescent="0.25">
      <c r="F361" s="63" t="s">
        <v>595</v>
      </c>
      <c r="G361" s="63" t="s">
        <v>220</v>
      </c>
      <c r="H361" s="63" t="s">
        <v>221</v>
      </c>
    </row>
    <row r="362" spans="6:8" x14ac:dyDescent="0.25">
      <c r="F362" s="63" t="s">
        <v>596</v>
      </c>
      <c r="G362" s="63" t="s">
        <v>196</v>
      </c>
      <c r="H362" s="63" t="s">
        <v>350</v>
      </c>
    </row>
    <row r="363" spans="6:8" x14ac:dyDescent="0.25">
      <c r="F363" s="63" t="s">
        <v>597</v>
      </c>
      <c r="G363" s="63" t="s">
        <v>188</v>
      </c>
      <c r="H363" s="63" t="s">
        <v>598</v>
      </c>
    </row>
    <row r="364" spans="6:8" x14ac:dyDescent="0.25">
      <c r="F364" s="63" t="s">
        <v>599</v>
      </c>
      <c r="G364" s="63" t="s">
        <v>216</v>
      </c>
      <c r="H364" s="63" t="s">
        <v>217</v>
      </c>
    </row>
    <row r="365" spans="6:8" x14ac:dyDescent="0.25">
      <c r="F365" s="63" t="s">
        <v>600</v>
      </c>
      <c r="G365" s="63" t="s">
        <v>267</v>
      </c>
      <c r="H365" s="63" t="s">
        <v>205</v>
      </c>
    </row>
    <row r="366" spans="6:8" x14ac:dyDescent="0.25">
      <c r="F366" s="63" t="s">
        <v>601</v>
      </c>
      <c r="G366" s="63" t="s">
        <v>188</v>
      </c>
      <c r="H366" s="63" t="s">
        <v>205</v>
      </c>
    </row>
    <row r="367" spans="6:8" x14ac:dyDescent="0.25">
      <c r="F367" s="63" t="s">
        <v>602</v>
      </c>
      <c r="G367" s="63" t="s">
        <v>210</v>
      </c>
      <c r="H367" s="63" t="s">
        <v>211</v>
      </c>
    </row>
    <row r="368" spans="6:8" x14ac:dyDescent="0.25">
      <c r="F368" s="63" t="s">
        <v>603</v>
      </c>
      <c r="G368" s="63" t="s">
        <v>137</v>
      </c>
      <c r="H368" s="63" t="s">
        <v>242</v>
      </c>
    </row>
    <row r="369" spans="6:8" x14ac:dyDescent="0.25">
      <c r="F369" s="63" t="s">
        <v>604</v>
      </c>
      <c r="G369" s="63" t="s">
        <v>235</v>
      </c>
      <c r="H369" s="63" t="s">
        <v>236</v>
      </c>
    </row>
    <row r="370" spans="6:8" x14ac:dyDescent="0.25">
      <c r="F370" s="63" t="s">
        <v>605</v>
      </c>
      <c r="G370" s="63" t="s">
        <v>137</v>
      </c>
      <c r="H370" s="63" t="s">
        <v>159</v>
      </c>
    </row>
    <row r="371" spans="6:8" x14ac:dyDescent="0.25">
      <c r="F371" s="63" t="s">
        <v>606</v>
      </c>
      <c r="G371" s="63" t="s">
        <v>166</v>
      </c>
      <c r="H371" s="63" t="s">
        <v>167</v>
      </c>
    </row>
    <row r="372" spans="6:8" x14ac:dyDescent="0.25">
      <c r="F372" s="63" t="s">
        <v>607</v>
      </c>
      <c r="G372" s="63" t="s">
        <v>225</v>
      </c>
      <c r="H372" s="63" t="s">
        <v>226</v>
      </c>
    </row>
    <row r="373" spans="6:8" x14ac:dyDescent="0.25">
      <c r="F373" s="63" t="s">
        <v>608</v>
      </c>
      <c r="G373" s="63" t="s">
        <v>210</v>
      </c>
      <c r="H373" s="63" t="s">
        <v>211</v>
      </c>
    </row>
    <row r="374" spans="6:8" x14ac:dyDescent="0.25">
      <c r="F374" s="63" t="s">
        <v>609</v>
      </c>
      <c r="G374" s="63" t="s">
        <v>188</v>
      </c>
      <c r="H374" s="63" t="s">
        <v>189</v>
      </c>
    </row>
    <row r="375" spans="6:8" x14ac:dyDescent="0.25">
      <c r="F375" s="63" t="s">
        <v>610</v>
      </c>
      <c r="G375" s="63" t="s">
        <v>188</v>
      </c>
      <c r="H375" s="63" t="s">
        <v>189</v>
      </c>
    </row>
    <row r="376" spans="6:8" x14ac:dyDescent="0.25">
      <c r="F376" s="63" t="s">
        <v>611</v>
      </c>
      <c r="G376" s="63" t="s">
        <v>188</v>
      </c>
      <c r="H376" s="63" t="s">
        <v>189</v>
      </c>
    </row>
    <row r="377" spans="6:8" x14ac:dyDescent="0.25">
      <c r="F377" s="63" t="s">
        <v>612</v>
      </c>
      <c r="G377" s="63" t="s">
        <v>188</v>
      </c>
      <c r="H377" s="63" t="s">
        <v>598</v>
      </c>
    </row>
    <row r="378" spans="6:8" x14ac:dyDescent="0.25">
      <c r="F378" s="63" t="s">
        <v>613</v>
      </c>
      <c r="G378" s="63" t="s">
        <v>188</v>
      </c>
      <c r="H378" s="63" t="s">
        <v>189</v>
      </c>
    </row>
    <row r="379" spans="6:8" x14ac:dyDescent="0.25">
      <c r="F379" s="63" t="s">
        <v>614</v>
      </c>
      <c r="G379" s="63" t="s">
        <v>232</v>
      </c>
      <c r="H379" s="63" t="s">
        <v>263</v>
      </c>
    </row>
    <row r="380" spans="6:8" x14ac:dyDescent="0.25">
      <c r="F380" s="63" t="s">
        <v>615</v>
      </c>
      <c r="G380" s="63" t="s">
        <v>188</v>
      </c>
      <c r="H380" s="63" t="s">
        <v>598</v>
      </c>
    </row>
    <row r="381" spans="6:8" x14ac:dyDescent="0.25">
      <c r="F381" s="63" t="s">
        <v>616</v>
      </c>
      <c r="G381" s="63" t="s">
        <v>196</v>
      </c>
      <c r="H381" s="63" t="s">
        <v>197</v>
      </c>
    </row>
    <row r="382" spans="6:8" x14ac:dyDescent="0.25">
      <c r="F382" s="63" t="s">
        <v>617</v>
      </c>
      <c r="G382" s="63" t="s">
        <v>299</v>
      </c>
      <c r="H382" s="63" t="s">
        <v>300</v>
      </c>
    </row>
    <row r="383" spans="6:8" x14ac:dyDescent="0.25">
      <c r="F383" s="63" t="s">
        <v>618</v>
      </c>
      <c r="G383" s="63" t="s">
        <v>359</v>
      </c>
      <c r="H383" s="63" t="s">
        <v>360</v>
      </c>
    </row>
    <row r="384" spans="6:8" x14ac:dyDescent="0.25">
      <c r="F384" s="63" t="s">
        <v>619</v>
      </c>
      <c r="G384" s="63" t="s">
        <v>188</v>
      </c>
      <c r="H384" s="63" t="s">
        <v>598</v>
      </c>
    </row>
    <row r="385" spans="6:8" x14ac:dyDescent="0.25">
      <c r="F385" s="63" t="s">
        <v>620</v>
      </c>
      <c r="G385" s="63" t="s">
        <v>192</v>
      </c>
      <c r="H385" s="63" t="s">
        <v>193</v>
      </c>
    </row>
    <row r="386" spans="6:8" x14ac:dyDescent="0.25">
      <c r="F386" s="63" t="s">
        <v>621</v>
      </c>
      <c r="G386" s="63" t="s">
        <v>196</v>
      </c>
      <c r="H386" s="63" t="s">
        <v>197</v>
      </c>
    </row>
    <row r="387" spans="6:8" x14ac:dyDescent="0.25">
      <c r="F387" s="63" t="s">
        <v>622</v>
      </c>
      <c r="G387" s="63" t="s">
        <v>232</v>
      </c>
      <c r="H387" s="63" t="s">
        <v>263</v>
      </c>
    </row>
    <row r="388" spans="6:8" x14ac:dyDescent="0.25">
      <c r="F388" s="63" t="s">
        <v>623</v>
      </c>
      <c r="G388" s="63" t="s">
        <v>232</v>
      </c>
      <c r="H388" s="63" t="s">
        <v>233</v>
      </c>
    </row>
    <row r="389" spans="6:8" x14ac:dyDescent="0.25">
      <c r="F389" s="63" t="s">
        <v>624</v>
      </c>
      <c r="G389" s="63" t="s">
        <v>176</v>
      </c>
      <c r="H389" s="63" t="s">
        <v>177</v>
      </c>
    </row>
    <row r="390" spans="6:8" x14ac:dyDescent="0.25">
      <c r="F390" s="63" t="s">
        <v>625</v>
      </c>
      <c r="G390" s="63" t="s">
        <v>283</v>
      </c>
      <c r="H390" s="63" t="s">
        <v>284</v>
      </c>
    </row>
    <row r="391" spans="6:8" x14ac:dyDescent="0.25">
      <c r="F391" s="63" t="s">
        <v>626</v>
      </c>
      <c r="G391" s="63" t="s">
        <v>176</v>
      </c>
      <c r="H391" s="63" t="s">
        <v>177</v>
      </c>
    </row>
    <row r="392" spans="6:8" x14ac:dyDescent="0.25">
      <c r="F392" s="63" t="s">
        <v>627</v>
      </c>
      <c r="G392" s="63" t="s">
        <v>220</v>
      </c>
      <c r="H392" s="63" t="s">
        <v>221</v>
      </c>
    </row>
    <row r="393" spans="6:8" x14ac:dyDescent="0.25">
      <c r="F393" s="63" t="s">
        <v>628</v>
      </c>
      <c r="G393" s="63" t="s">
        <v>137</v>
      </c>
      <c r="H393" s="63" t="s">
        <v>159</v>
      </c>
    </row>
    <row r="394" spans="6:8" x14ac:dyDescent="0.25">
      <c r="F394" s="63" t="s">
        <v>629</v>
      </c>
      <c r="G394" s="63" t="s">
        <v>188</v>
      </c>
      <c r="H394" s="63" t="s">
        <v>189</v>
      </c>
    </row>
    <row r="395" spans="6:8" x14ac:dyDescent="0.25">
      <c r="F395" s="63" t="s">
        <v>630</v>
      </c>
      <c r="G395" s="63" t="s">
        <v>137</v>
      </c>
      <c r="H395" s="63" t="s">
        <v>242</v>
      </c>
    </row>
    <row r="396" spans="6:8" x14ac:dyDescent="0.25">
      <c r="F396" s="63" t="s">
        <v>631</v>
      </c>
      <c r="G396" s="63" t="s">
        <v>137</v>
      </c>
      <c r="H396" s="63" t="s">
        <v>305</v>
      </c>
    </row>
    <row r="397" spans="6:8" x14ac:dyDescent="0.25">
      <c r="F397" s="63" t="s">
        <v>632</v>
      </c>
      <c r="G397" s="63" t="s">
        <v>196</v>
      </c>
      <c r="H397" s="63" t="s">
        <v>350</v>
      </c>
    </row>
    <row r="398" spans="6:8" x14ac:dyDescent="0.25">
      <c r="F398" s="63" t="s">
        <v>633</v>
      </c>
      <c r="G398" s="63" t="s">
        <v>137</v>
      </c>
      <c r="H398" s="63" t="s">
        <v>242</v>
      </c>
    </row>
    <row r="399" spans="6:8" x14ac:dyDescent="0.25">
      <c r="F399" s="63" t="s">
        <v>634</v>
      </c>
      <c r="G399" s="63" t="s">
        <v>192</v>
      </c>
      <c r="H399" s="63" t="s">
        <v>193</v>
      </c>
    </row>
    <row r="400" spans="6:8" x14ac:dyDescent="0.25">
      <c r="F400" s="63" t="s">
        <v>635</v>
      </c>
      <c r="G400" s="63" t="s">
        <v>149</v>
      </c>
      <c r="H400" s="63" t="s">
        <v>150</v>
      </c>
    </row>
    <row r="401" spans="6:8" x14ac:dyDescent="0.25">
      <c r="F401" s="63" t="s">
        <v>636</v>
      </c>
      <c r="G401" s="63" t="s">
        <v>137</v>
      </c>
      <c r="H401" s="63" t="s">
        <v>138</v>
      </c>
    </row>
    <row r="402" spans="6:8" x14ac:dyDescent="0.25">
      <c r="F402" s="63" t="s">
        <v>637</v>
      </c>
      <c r="G402" s="63" t="s">
        <v>188</v>
      </c>
      <c r="H402" s="63" t="s">
        <v>189</v>
      </c>
    </row>
    <row r="403" spans="6:8" x14ac:dyDescent="0.25">
      <c r="F403" s="63" t="s">
        <v>638</v>
      </c>
      <c r="G403" s="63" t="s">
        <v>166</v>
      </c>
      <c r="H403" s="63" t="s">
        <v>167</v>
      </c>
    </row>
    <row r="404" spans="6:8" x14ac:dyDescent="0.25">
      <c r="F404" s="63" t="s">
        <v>639</v>
      </c>
      <c r="G404" s="63" t="s">
        <v>196</v>
      </c>
      <c r="H404" s="63" t="s">
        <v>197</v>
      </c>
    </row>
    <row r="405" spans="6:8" x14ac:dyDescent="0.25">
      <c r="F405" s="63" t="s">
        <v>640</v>
      </c>
      <c r="G405" s="63" t="s">
        <v>232</v>
      </c>
      <c r="H405" s="63" t="s">
        <v>263</v>
      </c>
    </row>
    <row r="406" spans="6:8" x14ac:dyDescent="0.25">
      <c r="F406" s="63" t="s">
        <v>641</v>
      </c>
      <c r="G406" s="63" t="s">
        <v>220</v>
      </c>
      <c r="H406" s="63" t="s">
        <v>221</v>
      </c>
    </row>
    <row r="407" spans="6:8" x14ac:dyDescent="0.25">
      <c r="F407" s="63" t="s">
        <v>642</v>
      </c>
      <c r="G407" s="63" t="s">
        <v>229</v>
      </c>
      <c r="H407" s="63" t="s">
        <v>230</v>
      </c>
    </row>
    <row r="408" spans="6:8" x14ac:dyDescent="0.25">
      <c r="F408" s="63" t="s">
        <v>643</v>
      </c>
      <c r="G408" s="63" t="s">
        <v>188</v>
      </c>
      <c r="H408" s="63" t="s">
        <v>189</v>
      </c>
    </row>
    <row r="409" spans="6:8" x14ac:dyDescent="0.25">
      <c r="F409" s="63" t="s">
        <v>644</v>
      </c>
      <c r="G409" s="63" t="s">
        <v>210</v>
      </c>
      <c r="H409" s="63" t="s">
        <v>211</v>
      </c>
    </row>
    <row r="410" spans="6:8" x14ac:dyDescent="0.25">
      <c r="F410" s="63" t="s">
        <v>645</v>
      </c>
      <c r="G410" s="63" t="s">
        <v>220</v>
      </c>
      <c r="H410" s="63" t="s">
        <v>221</v>
      </c>
    </row>
    <row r="411" spans="6:8" x14ac:dyDescent="0.25">
      <c r="F411" s="63" t="s">
        <v>646</v>
      </c>
      <c r="G411" s="63" t="s">
        <v>137</v>
      </c>
      <c r="H411" s="63" t="s">
        <v>242</v>
      </c>
    </row>
    <row r="412" spans="6:8" x14ac:dyDescent="0.25">
      <c r="F412" s="63" t="s">
        <v>647</v>
      </c>
      <c r="G412" s="63" t="s">
        <v>176</v>
      </c>
      <c r="H412" s="63" t="s">
        <v>177</v>
      </c>
    </row>
    <row r="413" spans="6:8" x14ac:dyDescent="0.25">
      <c r="F413" s="63" t="s">
        <v>648</v>
      </c>
      <c r="G413" s="63" t="s">
        <v>196</v>
      </c>
      <c r="H413" s="63" t="s">
        <v>197</v>
      </c>
    </row>
    <row r="414" spans="6:8" x14ac:dyDescent="0.25">
      <c r="F414" s="63" t="s">
        <v>649</v>
      </c>
      <c r="G414" s="63" t="s">
        <v>188</v>
      </c>
      <c r="H414" s="63" t="s">
        <v>189</v>
      </c>
    </row>
    <row r="415" spans="6:8" x14ac:dyDescent="0.25">
      <c r="F415" s="63" t="s">
        <v>650</v>
      </c>
      <c r="G415" s="63" t="s">
        <v>210</v>
      </c>
      <c r="H415" s="63" t="s">
        <v>211</v>
      </c>
    </row>
    <row r="416" spans="6:8" x14ac:dyDescent="0.25">
      <c r="F416" s="63" t="s">
        <v>651</v>
      </c>
      <c r="G416" s="63" t="s">
        <v>210</v>
      </c>
      <c r="H416" s="63" t="s">
        <v>211</v>
      </c>
    </row>
    <row r="417" spans="6:8" x14ac:dyDescent="0.25">
      <c r="F417" s="63" t="s">
        <v>652</v>
      </c>
      <c r="G417" s="63" t="s">
        <v>225</v>
      </c>
      <c r="H417" s="63" t="s">
        <v>226</v>
      </c>
    </row>
    <row r="418" spans="6:8" x14ac:dyDescent="0.25">
      <c r="F418" s="63" t="s">
        <v>653</v>
      </c>
      <c r="G418" s="63" t="s">
        <v>166</v>
      </c>
      <c r="H418" s="63" t="s">
        <v>167</v>
      </c>
    </row>
    <row r="419" spans="6:8" x14ac:dyDescent="0.25">
      <c r="F419" s="63" t="s">
        <v>654</v>
      </c>
      <c r="G419" s="63" t="s">
        <v>235</v>
      </c>
      <c r="H419" s="63" t="s">
        <v>236</v>
      </c>
    </row>
    <row r="420" spans="6:8" x14ac:dyDescent="0.25">
      <c r="F420" s="63" t="s">
        <v>655</v>
      </c>
      <c r="G420" s="63" t="s">
        <v>229</v>
      </c>
      <c r="H420" s="63" t="s">
        <v>230</v>
      </c>
    </row>
    <row r="421" spans="6:8" x14ac:dyDescent="0.25">
      <c r="F421" s="63" t="s">
        <v>656</v>
      </c>
      <c r="G421" s="63" t="s">
        <v>196</v>
      </c>
      <c r="H421" s="63" t="s">
        <v>197</v>
      </c>
    </row>
    <row r="422" spans="6:8" x14ac:dyDescent="0.25">
      <c r="F422" s="63" t="s">
        <v>657</v>
      </c>
      <c r="G422" s="63" t="s">
        <v>359</v>
      </c>
      <c r="H422" s="63" t="s">
        <v>377</v>
      </c>
    </row>
    <row r="423" spans="6:8" x14ac:dyDescent="0.25">
      <c r="F423" s="63" t="s">
        <v>658</v>
      </c>
      <c r="G423" s="63" t="s">
        <v>137</v>
      </c>
      <c r="H423" s="63" t="s">
        <v>138</v>
      </c>
    </row>
    <row r="424" spans="6:8" x14ac:dyDescent="0.25">
      <c r="F424" s="63" t="s">
        <v>659</v>
      </c>
      <c r="G424" s="63" t="s">
        <v>188</v>
      </c>
      <c r="H424" s="63" t="s">
        <v>598</v>
      </c>
    </row>
    <row r="425" spans="6:8" x14ac:dyDescent="0.25">
      <c r="F425" s="63" t="s">
        <v>660</v>
      </c>
      <c r="G425" s="63" t="s">
        <v>137</v>
      </c>
      <c r="H425" s="63" t="s">
        <v>138</v>
      </c>
    </row>
    <row r="426" spans="6:8" x14ac:dyDescent="0.25">
      <c r="F426" s="63" t="s">
        <v>661</v>
      </c>
      <c r="G426" s="63" t="s">
        <v>188</v>
      </c>
      <c r="H426" s="63" t="s">
        <v>189</v>
      </c>
    </row>
    <row r="427" spans="6:8" x14ac:dyDescent="0.25">
      <c r="F427" s="63" t="s">
        <v>662</v>
      </c>
      <c r="G427" s="63" t="s">
        <v>188</v>
      </c>
      <c r="H427" s="63" t="s">
        <v>189</v>
      </c>
    </row>
    <row r="428" spans="6:8" x14ac:dyDescent="0.25">
      <c r="F428" s="63" t="s">
        <v>663</v>
      </c>
      <c r="G428" s="63" t="s">
        <v>232</v>
      </c>
      <c r="H428" s="63" t="s">
        <v>233</v>
      </c>
    </row>
    <row r="429" spans="6:8" x14ac:dyDescent="0.25">
      <c r="F429" s="63" t="s">
        <v>664</v>
      </c>
      <c r="G429" s="63" t="s">
        <v>259</v>
      </c>
      <c r="H429" s="63" t="s">
        <v>260</v>
      </c>
    </row>
    <row r="430" spans="6:8" x14ac:dyDescent="0.25">
      <c r="F430" s="63" t="s">
        <v>665</v>
      </c>
      <c r="G430" s="63" t="s">
        <v>196</v>
      </c>
      <c r="H430" s="63" t="s">
        <v>197</v>
      </c>
    </row>
    <row r="431" spans="6:8" x14ac:dyDescent="0.25">
      <c r="F431" s="63" t="s">
        <v>666</v>
      </c>
      <c r="G431" s="63" t="s">
        <v>188</v>
      </c>
      <c r="H431" s="63" t="s">
        <v>189</v>
      </c>
    </row>
    <row r="432" spans="6:8" x14ac:dyDescent="0.25">
      <c r="F432" s="63" t="s">
        <v>667</v>
      </c>
      <c r="G432" s="63" t="s">
        <v>188</v>
      </c>
      <c r="H432" s="63" t="s">
        <v>205</v>
      </c>
    </row>
    <row r="433" spans="6:8" x14ac:dyDescent="0.25">
      <c r="F433" s="63" t="s">
        <v>668</v>
      </c>
      <c r="G433" s="63" t="s">
        <v>232</v>
      </c>
      <c r="H433" s="63" t="s">
        <v>233</v>
      </c>
    </row>
    <row r="434" spans="6:8" x14ac:dyDescent="0.25">
      <c r="F434" s="63" t="s">
        <v>669</v>
      </c>
      <c r="G434" s="63" t="s">
        <v>196</v>
      </c>
      <c r="H434" s="63" t="s">
        <v>197</v>
      </c>
    </row>
    <row r="435" spans="6:8" x14ac:dyDescent="0.25">
      <c r="F435" s="63" t="s">
        <v>670</v>
      </c>
      <c r="G435" s="63" t="s">
        <v>232</v>
      </c>
      <c r="H435" s="63" t="s">
        <v>263</v>
      </c>
    </row>
    <row r="436" spans="6:8" x14ac:dyDescent="0.25">
      <c r="F436" s="63" t="s">
        <v>671</v>
      </c>
      <c r="G436" s="63" t="s">
        <v>188</v>
      </c>
      <c r="H436" s="63" t="s">
        <v>205</v>
      </c>
    </row>
    <row r="437" spans="6:8" x14ac:dyDescent="0.25">
      <c r="F437" s="63" t="s">
        <v>672</v>
      </c>
      <c r="G437" s="63" t="s">
        <v>149</v>
      </c>
      <c r="H437" s="63" t="s">
        <v>150</v>
      </c>
    </row>
    <row r="438" spans="6:8" x14ac:dyDescent="0.25">
      <c r="F438" s="63" t="s">
        <v>673</v>
      </c>
      <c r="G438" s="63" t="s">
        <v>181</v>
      </c>
      <c r="H438" s="63" t="s">
        <v>182</v>
      </c>
    </row>
    <row r="439" spans="6:8" x14ac:dyDescent="0.25">
      <c r="F439" s="63" t="s">
        <v>674</v>
      </c>
      <c r="G439" s="63" t="s">
        <v>196</v>
      </c>
      <c r="H439" s="63" t="s">
        <v>197</v>
      </c>
    </row>
    <row r="440" spans="6:8" x14ac:dyDescent="0.25">
      <c r="F440" s="63" t="s">
        <v>675</v>
      </c>
      <c r="G440" s="63" t="s">
        <v>204</v>
      </c>
      <c r="H440" s="63" t="s">
        <v>205</v>
      </c>
    </row>
    <row r="441" spans="6:8" x14ac:dyDescent="0.25">
      <c r="F441" s="63" t="s">
        <v>676</v>
      </c>
      <c r="G441" s="63" t="s">
        <v>216</v>
      </c>
      <c r="H441" s="63" t="s">
        <v>217</v>
      </c>
    </row>
    <row r="442" spans="6:8" x14ac:dyDescent="0.25">
      <c r="F442" s="63" t="s">
        <v>677</v>
      </c>
      <c r="G442" s="63" t="s">
        <v>137</v>
      </c>
      <c r="H442" s="63" t="s">
        <v>242</v>
      </c>
    </row>
    <row r="443" spans="6:8" x14ac:dyDescent="0.25">
      <c r="F443" s="63" t="s">
        <v>678</v>
      </c>
      <c r="G443" s="63" t="s">
        <v>149</v>
      </c>
      <c r="H443" s="63" t="s">
        <v>150</v>
      </c>
    </row>
    <row r="444" spans="6:8" x14ac:dyDescent="0.25">
      <c r="F444" s="63" t="s">
        <v>679</v>
      </c>
      <c r="G444" s="63" t="s">
        <v>235</v>
      </c>
      <c r="H444" s="63" t="s">
        <v>236</v>
      </c>
    </row>
    <row r="445" spans="6:8" x14ac:dyDescent="0.25">
      <c r="F445" s="63" t="s">
        <v>680</v>
      </c>
      <c r="G445" s="63" t="s">
        <v>137</v>
      </c>
      <c r="H445" s="63" t="s">
        <v>242</v>
      </c>
    </row>
    <row r="446" spans="6:8" x14ac:dyDescent="0.25">
      <c r="F446" s="63" t="s">
        <v>681</v>
      </c>
      <c r="G446" s="63" t="s">
        <v>176</v>
      </c>
      <c r="H446" s="63" t="s">
        <v>177</v>
      </c>
    </row>
    <row r="447" spans="6:8" x14ac:dyDescent="0.25">
      <c r="F447" s="63" t="s">
        <v>682</v>
      </c>
      <c r="G447" s="63" t="s">
        <v>235</v>
      </c>
      <c r="H447" s="63" t="s">
        <v>236</v>
      </c>
    </row>
    <row r="448" spans="6:8" x14ac:dyDescent="0.25">
      <c r="F448" s="63" t="s">
        <v>683</v>
      </c>
      <c r="G448" s="63" t="s">
        <v>235</v>
      </c>
      <c r="H448" s="63" t="s">
        <v>236</v>
      </c>
    </row>
    <row r="449" spans="6:8" x14ac:dyDescent="0.25">
      <c r="F449" s="63" t="s">
        <v>684</v>
      </c>
      <c r="G449" s="63" t="s">
        <v>235</v>
      </c>
      <c r="H449" s="63" t="s">
        <v>236</v>
      </c>
    </row>
    <row r="450" spans="6:8" x14ac:dyDescent="0.25">
      <c r="F450" s="63" t="s">
        <v>685</v>
      </c>
      <c r="G450" s="63" t="s">
        <v>210</v>
      </c>
      <c r="H450" s="63" t="s">
        <v>211</v>
      </c>
    </row>
    <row r="451" spans="6:8" x14ac:dyDescent="0.25">
      <c r="F451" s="63" t="s">
        <v>686</v>
      </c>
      <c r="G451" s="63" t="s">
        <v>210</v>
      </c>
      <c r="H451" s="63" t="s">
        <v>211</v>
      </c>
    </row>
    <row r="452" spans="6:8" x14ac:dyDescent="0.25">
      <c r="F452" s="63" t="s">
        <v>687</v>
      </c>
      <c r="G452" s="63" t="s">
        <v>313</v>
      </c>
      <c r="H452" s="63" t="s">
        <v>314</v>
      </c>
    </row>
    <row r="453" spans="6:8" x14ac:dyDescent="0.25">
      <c r="F453" s="63" t="s">
        <v>688</v>
      </c>
      <c r="G453" s="63" t="s">
        <v>229</v>
      </c>
      <c r="H453" s="63" t="s">
        <v>230</v>
      </c>
    </row>
    <row r="454" spans="6:8" x14ac:dyDescent="0.25">
      <c r="F454" s="63" t="s">
        <v>689</v>
      </c>
      <c r="G454" s="63" t="s">
        <v>210</v>
      </c>
      <c r="H454" s="63" t="s">
        <v>211</v>
      </c>
    </row>
    <row r="455" spans="6:8" x14ac:dyDescent="0.25">
      <c r="F455" s="63" t="s">
        <v>690</v>
      </c>
      <c r="G455" s="63" t="s">
        <v>176</v>
      </c>
      <c r="H455" s="63" t="s">
        <v>177</v>
      </c>
    </row>
    <row r="456" spans="6:8" x14ac:dyDescent="0.25">
      <c r="F456" s="63" t="s">
        <v>691</v>
      </c>
      <c r="G456" s="63" t="s">
        <v>176</v>
      </c>
      <c r="H456" s="63" t="s">
        <v>177</v>
      </c>
    </row>
    <row r="457" spans="6:8" x14ac:dyDescent="0.25">
      <c r="F457" s="63" t="s">
        <v>692</v>
      </c>
      <c r="G457" s="63" t="s">
        <v>171</v>
      </c>
      <c r="H457" s="63" t="s">
        <v>172</v>
      </c>
    </row>
    <row r="458" spans="6:8" x14ac:dyDescent="0.25">
      <c r="F458" s="63" t="s">
        <v>693</v>
      </c>
      <c r="G458" s="63" t="s">
        <v>137</v>
      </c>
      <c r="H458" s="63" t="s">
        <v>242</v>
      </c>
    </row>
    <row r="459" spans="6:8" x14ac:dyDescent="0.25">
      <c r="F459" s="63" t="s">
        <v>694</v>
      </c>
      <c r="G459" s="63" t="s">
        <v>137</v>
      </c>
      <c r="H459" s="63" t="s">
        <v>305</v>
      </c>
    </row>
    <row r="460" spans="6:8" x14ac:dyDescent="0.25">
      <c r="F460" s="63" t="s">
        <v>695</v>
      </c>
      <c r="G460" s="63" t="s">
        <v>137</v>
      </c>
      <c r="H460" s="63" t="s">
        <v>242</v>
      </c>
    </row>
    <row r="461" spans="6:8" x14ac:dyDescent="0.25">
      <c r="F461" s="63" t="s">
        <v>696</v>
      </c>
      <c r="G461" s="63" t="s">
        <v>232</v>
      </c>
      <c r="H461" s="63" t="s">
        <v>263</v>
      </c>
    </row>
    <row r="462" spans="6:8" x14ac:dyDescent="0.25">
      <c r="F462" s="63" t="s">
        <v>697</v>
      </c>
      <c r="G462" s="63" t="s">
        <v>229</v>
      </c>
      <c r="H462" s="63" t="s">
        <v>230</v>
      </c>
    </row>
    <row r="463" spans="6:8" x14ac:dyDescent="0.25">
      <c r="F463" s="63" t="s">
        <v>698</v>
      </c>
      <c r="G463" s="63" t="s">
        <v>220</v>
      </c>
      <c r="H463" s="63" t="s">
        <v>221</v>
      </c>
    </row>
    <row r="464" spans="6:8" x14ac:dyDescent="0.25">
      <c r="F464" s="63" t="s">
        <v>699</v>
      </c>
      <c r="G464" s="63" t="s">
        <v>137</v>
      </c>
      <c r="H464" s="63" t="s">
        <v>242</v>
      </c>
    </row>
    <row r="465" spans="6:8" x14ac:dyDescent="0.25">
      <c r="F465" s="63" t="s">
        <v>700</v>
      </c>
      <c r="G465" s="63" t="s">
        <v>232</v>
      </c>
      <c r="H465" s="63" t="s">
        <v>233</v>
      </c>
    </row>
    <row r="466" spans="6:8" x14ac:dyDescent="0.25">
      <c r="F466" s="63" t="s">
        <v>701</v>
      </c>
      <c r="G466" s="63" t="s">
        <v>137</v>
      </c>
      <c r="H466" s="63" t="s">
        <v>242</v>
      </c>
    </row>
    <row r="467" spans="6:8" x14ac:dyDescent="0.25">
      <c r="F467" s="63" t="s">
        <v>702</v>
      </c>
      <c r="G467" s="63" t="s">
        <v>232</v>
      </c>
      <c r="H467" s="63" t="s">
        <v>263</v>
      </c>
    </row>
    <row r="468" spans="6:8" x14ac:dyDescent="0.25">
      <c r="F468" s="63" t="s">
        <v>703</v>
      </c>
      <c r="G468" s="63" t="s">
        <v>188</v>
      </c>
      <c r="H468" s="63" t="s">
        <v>189</v>
      </c>
    </row>
    <row r="469" spans="6:8" x14ac:dyDescent="0.25">
      <c r="F469" s="63" t="s">
        <v>704</v>
      </c>
      <c r="G469" s="63" t="s">
        <v>196</v>
      </c>
      <c r="H469" s="63" t="s">
        <v>197</v>
      </c>
    </row>
    <row r="470" spans="6:8" x14ac:dyDescent="0.25">
      <c r="F470" s="63" t="s">
        <v>705</v>
      </c>
      <c r="G470" s="63" t="s">
        <v>196</v>
      </c>
      <c r="H470" s="63" t="s">
        <v>197</v>
      </c>
    </row>
    <row r="471" spans="6:8" x14ac:dyDescent="0.25">
      <c r="F471" s="63" t="s">
        <v>706</v>
      </c>
      <c r="G471" s="63" t="s">
        <v>299</v>
      </c>
      <c r="H471" s="63" t="s">
        <v>300</v>
      </c>
    </row>
    <row r="472" spans="6:8" x14ac:dyDescent="0.25">
      <c r="F472" s="63" t="s">
        <v>707</v>
      </c>
      <c r="G472" s="63" t="s">
        <v>188</v>
      </c>
      <c r="H472" s="63" t="s">
        <v>598</v>
      </c>
    </row>
    <row r="473" spans="6:8" x14ac:dyDescent="0.25">
      <c r="F473" s="63" t="s">
        <v>708</v>
      </c>
      <c r="G473" s="63" t="s">
        <v>171</v>
      </c>
      <c r="H473" s="63" t="s">
        <v>172</v>
      </c>
    </row>
    <row r="474" spans="6:8" x14ac:dyDescent="0.25">
      <c r="F474" s="63" t="s">
        <v>709</v>
      </c>
      <c r="G474" s="63" t="s">
        <v>291</v>
      </c>
      <c r="H474" s="63" t="s">
        <v>292</v>
      </c>
    </row>
    <row r="475" spans="6:8" x14ac:dyDescent="0.25">
      <c r="F475" s="63" t="s">
        <v>710</v>
      </c>
      <c r="G475" s="63" t="s">
        <v>176</v>
      </c>
      <c r="H475" s="63" t="s">
        <v>177</v>
      </c>
    </row>
    <row r="476" spans="6:8" x14ac:dyDescent="0.25">
      <c r="F476" s="63" t="s">
        <v>711</v>
      </c>
      <c r="G476" s="63" t="s">
        <v>196</v>
      </c>
      <c r="H476" s="63" t="s">
        <v>197</v>
      </c>
    </row>
    <row r="477" spans="6:8" x14ac:dyDescent="0.25">
      <c r="F477" s="63" t="s">
        <v>712</v>
      </c>
      <c r="G477" s="63" t="s">
        <v>188</v>
      </c>
      <c r="H477" s="63" t="s">
        <v>189</v>
      </c>
    </row>
    <row r="478" spans="6:8" x14ac:dyDescent="0.25">
      <c r="F478" s="63" t="s">
        <v>713</v>
      </c>
      <c r="G478" s="63" t="s">
        <v>232</v>
      </c>
      <c r="H478" s="63" t="s">
        <v>233</v>
      </c>
    </row>
    <row r="479" spans="6:8" x14ac:dyDescent="0.25">
      <c r="F479" s="63" t="s">
        <v>714</v>
      </c>
      <c r="G479" s="63" t="s">
        <v>137</v>
      </c>
      <c r="H479" s="63" t="s">
        <v>138</v>
      </c>
    </row>
    <row r="480" spans="6:8" x14ac:dyDescent="0.25">
      <c r="F480" s="63" t="s">
        <v>715</v>
      </c>
      <c r="G480" s="63" t="s">
        <v>259</v>
      </c>
      <c r="H480" s="63" t="s">
        <v>260</v>
      </c>
    </row>
    <row r="481" spans="6:8" x14ac:dyDescent="0.25">
      <c r="F481" s="63" t="s">
        <v>716</v>
      </c>
      <c r="G481" s="63" t="s">
        <v>553</v>
      </c>
      <c r="H481" s="63" t="s">
        <v>214</v>
      </c>
    </row>
    <row r="482" spans="6:8" x14ac:dyDescent="0.25">
      <c r="F482" s="63" t="s">
        <v>717</v>
      </c>
      <c r="G482" s="63" t="s">
        <v>210</v>
      </c>
      <c r="H482" s="63" t="s">
        <v>211</v>
      </c>
    </row>
    <row r="483" spans="6:8" x14ac:dyDescent="0.25">
      <c r="F483" s="63" t="s">
        <v>718</v>
      </c>
      <c r="G483" s="63" t="s">
        <v>220</v>
      </c>
      <c r="H483" s="63" t="s">
        <v>221</v>
      </c>
    </row>
    <row r="484" spans="6:8" x14ac:dyDescent="0.25">
      <c r="F484" s="63" t="s">
        <v>719</v>
      </c>
      <c r="G484" s="63" t="s">
        <v>200</v>
      </c>
      <c r="H484" s="63" t="s">
        <v>201</v>
      </c>
    </row>
    <row r="485" spans="6:8" x14ac:dyDescent="0.25">
      <c r="F485" s="63" t="s">
        <v>720</v>
      </c>
      <c r="G485" s="63" t="s">
        <v>149</v>
      </c>
      <c r="H485" s="63" t="s">
        <v>150</v>
      </c>
    </row>
    <row r="486" spans="6:8" x14ac:dyDescent="0.25">
      <c r="F486" s="63" t="s">
        <v>721</v>
      </c>
      <c r="G486" s="63" t="s">
        <v>137</v>
      </c>
      <c r="H486" s="63" t="s">
        <v>242</v>
      </c>
    </row>
    <row r="487" spans="6:8" x14ac:dyDescent="0.25">
      <c r="F487" s="63" t="s">
        <v>722</v>
      </c>
      <c r="G487" s="63" t="s">
        <v>137</v>
      </c>
      <c r="H487" s="63" t="s">
        <v>305</v>
      </c>
    </row>
    <row r="488" spans="6:8" x14ac:dyDescent="0.25">
      <c r="F488" s="63" t="s">
        <v>723</v>
      </c>
      <c r="G488" s="63" t="s">
        <v>210</v>
      </c>
      <c r="H488" s="63" t="s">
        <v>211</v>
      </c>
    </row>
    <row r="489" spans="6:8" x14ac:dyDescent="0.25">
      <c r="F489" s="63" t="s">
        <v>724</v>
      </c>
      <c r="G489" s="63" t="s">
        <v>192</v>
      </c>
      <c r="H489" s="63" t="s">
        <v>193</v>
      </c>
    </row>
    <row r="490" spans="6:8" x14ac:dyDescent="0.25">
      <c r="F490" s="63" t="s">
        <v>725</v>
      </c>
      <c r="G490" s="63" t="s">
        <v>313</v>
      </c>
      <c r="H490" s="63" t="s">
        <v>314</v>
      </c>
    </row>
    <row r="491" spans="6:8" x14ac:dyDescent="0.25">
      <c r="F491" s="63" t="s">
        <v>726</v>
      </c>
      <c r="G491" s="63" t="s">
        <v>192</v>
      </c>
      <c r="H491" s="63" t="s">
        <v>193</v>
      </c>
    </row>
    <row r="492" spans="6:8" x14ac:dyDescent="0.25">
      <c r="F492" s="63" t="s">
        <v>727</v>
      </c>
      <c r="G492" s="63" t="s">
        <v>216</v>
      </c>
      <c r="H492" s="63" t="s">
        <v>217</v>
      </c>
    </row>
    <row r="493" spans="6:8" x14ac:dyDescent="0.25">
      <c r="F493" s="63" t="s">
        <v>728</v>
      </c>
      <c r="G493" s="63" t="s">
        <v>210</v>
      </c>
      <c r="H493" s="63" t="s">
        <v>211</v>
      </c>
    </row>
    <row r="494" spans="6:8" x14ac:dyDescent="0.25">
      <c r="F494" s="63" t="s">
        <v>729</v>
      </c>
      <c r="G494" s="63" t="s">
        <v>166</v>
      </c>
      <c r="H494" s="63" t="s">
        <v>167</v>
      </c>
    </row>
    <row r="495" spans="6:8" x14ac:dyDescent="0.25">
      <c r="F495" s="63" t="s">
        <v>730</v>
      </c>
      <c r="G495" s="63" t="s">
        <v>200</v>
      </c>
      <c r="H495" s="63" t="s">
        <v>201</v>
      </c>
    </row>
    <row r="496" spans="6:8" x14ac:dyDescent="0.25">
      <c r="F496" s="63" t="s">
        <v>731</v>
      </c>
      <c r="G496" s="63" t="s">
        <v>188</v>
      </c>
      <c r="H496" s="63" t="s">
        <v>189</v>
      </c>
    </row>
    <row r="497" spans="6:8" x14ac:dyDescent="0.25">
      <c r="F497" s="63" t="s">
        <v>732</v>
      </c>
      <c r="G497" s="63" t="s">
        <v>213</v>
      </c>
      <c r="H497" s="63" t="s">
        <v>214</v>
      </c>
    </row>
    <row r="498" spans="6:8" x14ac:dyDescent="0.25">
      <c r="F498" s="63" t="s">
        <v>733</v>
      </c>
      <c r="G498" s="63" t="s">
        <v>188</v>
      </c>
      <c r="H498" s="63" t="s">
        <v>189</v>
      </c>
    </row>
    <row r="499" spans="6:8" x14ac:dyDescent="0.25">
      <c r="F499" s="63" t="s">
        <v>734</v>
      </c>
      <c r="G499" s="63" t="s">
        <v>192</v>
      </c>
      <c r="H499" s="63" t="s">
        <v>193</v>
      </c>
    </row>
    <row r="500" spans="6:8" x14ac:dyDescent="0.25">
      <c r="F500" s="63" t="s">
        <v>734</v>
      </c>
      <c r="G500" s="63" t="s">
        <v>196</v>
      </c>
      <c r="H500" s="63" t="s">
        <v>197</v>
      </c>
    </row>
    <row r="501" spans="6:8" x14ac:dyDescent="0.25">
      <c r="F501" s="63" t="s">
        <v>735</v>
      </c>
      <c r="G501" s="63" t="s">
        <v>553</v>
      </c>
      <c r="H501" s="63" t="s">
        <v>214</v>
      </c>
    </row>
    <row r="502" spans="6:8" x14ac:dyDescent="0.25">
      <c r="F502" s="63" t="s">
        <v>736</v>
      </c>
      <c r="G502" s="63" t="s">
        <v>188</v>
      </c>
      <c r="H502" s="63" t="s">
        <v>189</v>
      </c>
    </row>
    <row r="503" spans="6:8" x14ac:dyDescent="0.25">
      <c r="F503" s="63" t="s">
        <v>737</v>
      </c>
      <c r="G503" s="63" t="s">
        <v>137</v>
      </c>
      <c r="H503" s="63" t="s">
        <v>242</v>
      </c>
    </row>
    <row r="504" spans="6:8" x14ac:dyDescent="0.25">
      <c r="F504" s="63" t="s">
        <v>738</v>
      </c>
      <c r="G504" s="63" t="s">
        <v>176</v>
      </c>
      <c r="H504" s="63" t="s">
        <v>177</v>
      </c>
    </row>
    <row r="505" spans="6:8" x14ac:dyDescent="0.25">
      <c r="F505" s="63" t="s">
        <v>739</v>
      </c>
      <c r="G505" s="63" t="s">
        <v>149</v>
      </c>
      <c r="H505" s="63" t="s">
        <v>150</v>
      </c>
    </row>
    <row r="506" spans="6:8" x14ac:dyDescent="0.25">
      <c r="F506" s="63" t="s">
        <v>740</v>
      </c>
      <c r="G506" s="63" t="s">
        <v>515</v>
      </c>
      <c r="H506" s="63" t="s">
        <v>205</v>
      </c>
    </row>
    <row r="507" spans="6:8" x14ac:dyDescent="0.25">
      <c r="F507" s="63" t="s">
        <v>741</v>
      </c>
      <c r="G507" s="63" t="s">
        <v>204</v>
      </c>
      <c r="H507" s="63" t="s">
        <v>205</v>
      </c>
    </row>
    <row r="508" spans="6:8" x14ac:dyDescent="0.25">
      <c r="F508" s="63" t="s">
        <v>742</v>
      </c>
      <c r="G508" s="63" t="s">
        <v>229</v>
      </c>
      <c r="H508" s="63" t="s">
        <v>230</v>
      </c>
    </row>
    <row r="509" spans="6:8" x14ac:dyDescent="0.25">
      <c r="F509" s="63" t="s">
        <v>743</v>
      </c>
      <c r="G509" s="63" t="s">
        <v>283</v>
      </c>
      <c r="H509" s="63" t="s">
        <v>284</v>
      </c>
    </row>
    <row r="510" spans="6:8" x14ac:dyDescent="0.25">
      <c r="F510" s="63" t="s">
        <v>744</v>
      </c>
      <c r="G510" s="63" t="s">
        <v>210</v>
      </c>
      <c r="H510" s="63" t="s">
        <v>211</v>
      </c>
    </row>
    <row r="511" spans="6:8" x14ac:dyDescent="0.25">
      <c r="F511" s="63" t="s">
        <v>745</v>
      </c>
      <c r="G511" s="63" t="s">
        <v>137</v>
      </c>
      <c r="H511" s="63" t="s">
        <v>138</v>
      </c>
    </row>
    <row r="512" spans="6:8" x14ac:dyDescent="0.25">
      <c r="F512" s="63" t="s">
        <v>746</v>
      </c>
      <c r="G512" s="63" t="s">
        <v>210</v>
      </c>
      <c r="H512" s="63" t="s">
        <v>211</v>
      </c>
    </row>
    <row r="513" spans="6:8" x14ac:dyDescent="0.25">
      <c r="F513" s="63" t="s">
        <v>747</v>
      </c>
      <c r="G513" s="63" t="s">
        <v>359</v>
      </c>
      <c r="H513" s="63" t="s">
        <v>377</v>
      </c>
    </row>
    <row r="514" spans="6:8" x14ac:dyDescent="0.25">
      <c r="F514" s="63" t="s">
        <v>748</v>
      </c>
      <c r="G514" s="63" t="s">
        <v>220</v>
      </c>
      <c r="H514" s="63" t="s">
        <v>221</v>
      </c>
    </row>
    <row r="515" spans="6:8" x14ac:dyDescent="0.25">
      <c r="F515" s="63" t="s">
        <v>749</v>
      </c>
      <c r="G515" s="63" t="s">
        <v>232</v>
      </c>
      <c r="H515" s="63" t="s">
        <v>263</v>
      </c>
    </row>
    <row r="516" spans="6:8" x14ac:dyDescent="0.25">
      <c r="F516" s="63" t="s">
        <v>750</v>
      </c>
      <c r="G516" s="63" t="s">
        <v>229</v>
      </c>
      <c r="H516" s="63" t="s">
        <v>230</v>
      </c>
    </row>
    <row r="517" spans="6:8" x14ac:dyDescent="0.25">
      <c r="F517" s="63" t="s">
        <v>751</v>
      </c>
      <c r="G517" s="63" t="s">
        <v>188</v>
      </c>
      <c r="H517" s="63" t="s">
        <v>189</v>
      </c>
    </row>
    <row r="518" spans="6:8" x14ac:dyDescent="0.25">
      <c r="F518" s="63" t="s">
        <v>752</v>
      </c>
      <c r="G518" s="63" t="s">
        <v>553</v>
      </c>
      <c r="H518" s="63" t="s">
        <v>214</v>
      </c>
    </row>
    <row r="519" spans="6:8" x14ac:dyDescent="0.25">
      <c r="F519" s="63" t="s">
        <v>753</v>
      </c>
      <c r="G519" s="63" t="s">
        <v>232</v>
      </c>
      <c r="H519" s="63" t="s">
        <v>263</v>
      </c>
    </row>
    <row r="520" spans="6:8" x14ac:dyDescent="0.25">
      <c r="F520" s="63" t="s">
        <v>754</v>
      </c>
      <c r="G520" s="63" t="s">
        <v>220</v>
      </c>
      <c r="H520" s="63" t="s">
        <v>221</v>
      </c>
    </row>
    <row r="521" spans="6:8" x14ac:dyDescent="0.25">
      <c r="F521" s="63" t="s">
        <v>755</v>
      </c>
      <c r="G521" s="63" t="s">
        <v>259</v>
      </c>
      <c r="H521" s="63" t="s">
        <v>260</v>
      </c>
    </row>
    <row r="522" spans="6:8" x14ac:dyDescent="0.25">
      <c r="F522" s="63" t="s">
        <v>756</v>
      </c>
      <c r="G522" s="63" t="s">
        <v>149</v>
      </c>
      <c r="H522" s="63" t="s">
        <v>150</v>
      </c>
    </row>
    <row r="523" spans="6:8" x14ac:dyDescent="0.25">
      <c r="F523" s="63" t="s">
        <v>757</v>
      </c>
      <c r="G523" s="63" t="s">
        <v>232</v>
      </c>
      <c r="H523" s="63" t="s">
        <v>205</v>
      </c>
    </row>
    <row r="524" spans="6:8" x14ac:dyDescent="0.25">
      <c r="F524" s="63" t="s">
        <v>758</v>
      </c>
      <c r="G524" s="63" t="s">
        <v>196</v>
      </c>
      <c r="H524" s="63" t="s">
        <v>197</v>
      </c>
    </row>
    <row r="525" spans="6:8" x14ac:dyDescent="0.25">
      <c r="F525" s="63" t="s">
        <v>759</v>
      </c>
      <c r="G525" s="63" t="s">
        <v>196</v>
      </c>
      <c r="H525" s="63" t="s">
        <v>350</v>
      </c>
    </row>
    <row r="526" spans="6:8" x14ac:dyDescent="0.25">
      <c r="F526" s="63" t="s">
        <v>760</v>
      </c>
      <c r="G526" s="63" t="s">
        <v>476</v>
      </c>
      <c r="H526" s="63" t="s">
        <v>214</v>
      </c>
    </row>
    <row r="527" spans="6:8" x14ac:dyDescent="0.25">
      <c r="F527" s="63" t="s">
        <v>761</v>
      </c>
      <c r="G527" s="63" t="s">
        <v>210</v>
      </c>
      <c r="H527" s="63" t="s">
        <v>211</v>
      </c>
    </row>
    <row r="528" spans="6:8" x14ac:dyDescent="0.25">
      <c r="F528" s="63" t="s">
        <v>762</v>
      </c>
      <c r="G528" s="63" t="s">
        <v>166</v>
      </c>
      <c r="H528" s="63" t="s">
        <v>167</v>
      </c>
    </row>
    <row r="529" spans="6:8" x14ac:dyDescent="0.25">
      <c r="F529" s="63" t="s">
        <v>763</v>
      </c>
      <c r="G529" s="63" t="s">
        <v>188</v>
      </c>
      <c r="H529" s="63" t="s">
        <v>189</v>
      </c>
    </row>
    <row r="530" spans="6:8" x14ac:dyDescent="0.25">
      <c r="F530" s="63" t="s">
        <v>764</v>
      </c>
      <c r="G530" s="63" t="s">
        <v>235</v>
      </c>
      <c r="H530" s="63" t="s">
        <v>236</v>
      </c>
    </row>
    <row r="531" spans="6:8" x14ac:dyDescent="0.25">
      <c r="F531" s="63" t="s">
        <v>765</v>
      </c>
      <c r="G531" s="63" t="s">
        <v>553</v>
      </c>
      <c r="H531" s="63" t="s">
        <v>214</v>
      </c>
    </row>
    <row r="532" spans="6:8" x14ac:dyDescent="0.25">
      <c r="F532" s="63" t="s">
        <v>766</v>
      </c>
      <c r="G532" s="63" t="s">
        <v>235</v>
      </c>
      <c r="H532" s="63" t="s">
        <v>236</v>
      </c>
    </row>
    <row r="533" spans="6:8" x14ac:dyDescent="0.25">
      <c r="F533" s="63" t="s">
        <v>767</v>
      </c>
      <c r="G533" s="63" t="s">
        <v>137</v>
      </c>
      <c r="H533" s="63" t="s">
        <v>242</v>
      </c>
    </row>
    <row r="534" spans="6:8" x14ac:dyDescent="0.25">
      <c r="F534" s="63" t="s">
        <v>768</v>
      </c>
      <c r="G534" s="63" t="s">
        <v>210</v>
      </c>
      <c r="H534" s="63" t="s">
        <v>211</v>
      </c>
    </row>
    <row r="535" spans="6:8" x14ac:dyDescent="0.25">
      <c r="F535" s="63" t="s">
        <v>769</v>
      </c>
      <c r="G535" s="63" t="s">
        <v>171</v>
      </c>
      <c r="H535" s="63" t="s">
        <v>172</v>
      </c>
    </row>
    <row r="536" spans="6:8" x14ac:dyDescent="0.25">
      <c r="F536" s="63" t="s">
        <v>770</v>
      </c>
      <c r="G536" s="63" t="s">
        <v>229</v>
      </c>
      <c r="H536" s="63" t="s">
        <v>230</v>
      </c>
    </row>
    <row r="537" spans="6:8" x14ac:dyDescent="0.25">
      <c r="F537" s="63" t="s">
        <v>771</v>
      </c>
      <c r="G537" s="63" t="s">
        <v>291</v>
      </c>
      <c r="H537" s="63" t="s">
        <v>292</v>
      </c>
    </row>
    <row r="538" spans="6:8" x14ac:dyDescent="0.25">
      <c r="F538" s="63" t="s">
        <v>772</v>
      </c>
      <c r="G538" s="63" t="s">
        <v>210</v>
      </c>
      <c r="H538" s="63" t="s">
        <v>211</v>
      </c>
    </row>
    <row r="539" spans="6:8" x14ac:dyDescent="0.25">
      <c r="F539" s="63" t="s">
        <v>773</v>
      </c>
      <c r="G539" s="63" t="s">
        <v>291</v>
      </c>
      <c r="H539" s="63" t="s">
        <v>292</v>
      </c>
    </row>
    <row r="540" spans="6:8" x14ac:dyDescent="0.25">
      <c r="F540" s="63" t="s">
        <v>774</v>
      </c>
      <c r="G540" s="63" t="s">
        <v>359</v>
      </c>
      <c r="H540" s="63" t="s">
        <v>360</v>
      </c>
    </row>
    <row r="541" spans="6:8" x14ac:dyDescent="0.25">
      <c r="F541" s="63" t="s">
        <v>775</v>
      </c>
      <c r="G541" s="63" t="s">
        <v>149</v>
      </c>
      <c r="H541" s="63" t="s">
        <v>150</v>
      </c>
    </row>
    <row r="542" spans="6:8" x14ac:dyDescent="0.25">
      <c r="F542" s="63" t="s">
        <v>776</v>
      </c>
      <c r="G542" s="63" t="s">
        <v>196</v>
      </c>
      <c r="H542" s="63" t="s">
        <v>197</v>
      </c>
    </row>
    <row r="543" spans="6:8" x14ac:dyDescent="0.25">
      <c r="F543" s="63" t="s">
        <v>777</v>
      </c>
      <c r="G543" s="63" t="s">
        <v>149</v>
      </c>
      <c r="H543" s="63" t="s">
        <v>150</v>
      </c>
    </row>
    <row r="544" spans="6:8" x14ac:dyDescent="0.25">
      <c r="F544" s="63" t="s">
        <v>778</v>
      </c>
      <c r="G544" s="63" t="s">
        <v>299</v>
      </c>
      <c r="H544" s="63" t="s">
        <v>300</v>
      </c>
    </row>
    <row r="545" spans="6:8" x14ac:dyDescent="0.25">
      <c r="F545" s="63" t="s">
        <v>779</v>
      </c>
      <c r="G545" s="63" t="s">
        <v>232</v>
      </c>
      <c r="H545" s="63" t="s">
        <v>233</v>
      </c>
    </row>
    <row r="546" spans="6:8" x14ac:dyDescent="0.25">
      <c r="F546" s="63" t="s">
        <v>780</v>
      </c>
      <c r="G546" s="63" t="s">
        <v>196</v>
      </c>
      <c r="H546" s="63" t="s">
        <v>197</v>
      </c>
    </row>
    <row r="547" spans="6:8" x14ac:dyDescent="0.25">
      <c r="F547" s="63" t="s">
        <v>781</v>
      </c>
      <c r="G547" s="63" t="s">
        <v>137</v>
      </c>
      <c r="H547" s="63" t="s">
        <v>242</v>
      </c>
    </row>
    <row r="548" spans="6:8" x14ac:dyDescent="0.25">
      <c r="F548" s="63" t="s">
        <v>782</v>
      </c>
      <c r="G548" s="63" t="s">
        <v>188</v>
      </c>
      <c r="H548" s="63" t="s">
        <v>189</v>
      </c>
    </row>
    <row r="549" spans="6:8" x14ac:dyDescent="0.25">
      <c r="F549" s="63" t="s">
        <v>783</v>
      </c>
      <c r="G549" s="63" t="s">
        <v>188</v>
      </c>
      <c r="H549" s="63" t="s">
        <v>189</v>
      </c>
    </row>
    <row r="550" spans="6:8" x14ac:dyDescent="0.25">
      <c r="F550" s="63" t="s">
        <v>784</v>
      </c>
      <c r="G550" s="63" t="s">
        <v>181</v>
      </c>
      <c r="H550" s="63" t="s">
        <v>182</v>
      </c>
    </row>
    <row r="551" spans="6:8" x14ac:dyDescent="0.25">
      <c r="F551" s="63" t="s">
        <v>785</v>
      </c>
      <c r="G551" s="63" t="s">
        <v>210</v>
      </c>
      <c r="H551" s="63" t="s">
        <v>211</v>
      </c>
    </row>
    <row r="552" spans="6:8" x14ac:dyDescent="0.25">
      <c r="F552" s="63" t="s">
        <v>786</v>
      </c>
      <c r="G552" s="63" t="s">
        <v>181</v>
      </c>
      <c r="H552" s="63" t="s">
        <v>280</v>
      </c>
    </row>
    <row r="553" spans="6:8" x14ac:dyDescent="0.25">
      <c r="F553" s="63" t="s">
        <v>787</v>
      </c>
      <c r="G553" s="63" t="s">
        <v>216</v>
      </c>
      <c r="H553" s="63" t="s">
        <v>217</v>
      </c>
    </row>
    <row r="554" spans="6:8" x14ac:dyDescent="0.25">
      <c r="F554" s="63" t="s">
        <v>788</v>
      </c>
      <c r="G554" s="63" t="s">
        <v>359</v>
      </c>
      <c r="H554" s="63" t="s">
        <v>377</v>
      </c>
    </row>
    <row r="555" spans="6:8" x14ac:dyDescent="0.25">
      <c r="F555" s="63" t="s">
        <v>789</v>
      </c>
      <c r="G555" s="63" t="s">
        <v>196</v>
      </c>
      <c r="H555" s="63" t="s">
        <v>197</v>
      </c>
    </row>
    <row r="556" spans="6:8" x14ac:dyDescent="0.25">
      <c r="F556" s="63" t="s">
        <v>790</v>
      </c>
      <c r="G556" s="63" t="s">
        <v>299</v>
      </c>
      <c r="H556" s="63" t="s">
        <v>300</v>
      </c>
    </row>
    <row r="557" spans="6:8" x14ac:dyDescent="0.25">
      <c r="F557" s="63" t="s">
        <v>791</v>
      </c>
      <c r="G557" s="63" t="s">
        <v>210</v>
      </c>
      <c r="H557" s="63" t="s">
        <v>211</v>
      </c>
    </row>
    <row r="558" spans="6:8" x14ac:dyDescent="0.25">
      <c r="F558" s="63" t="s">
        <v>792</v>
      </c>
      <c r="G558" s="63" t="s">
        <v>299</v>
      </c>
      <c r="H558" s="63" t="s">
        <v>300</v>
      </c>
    </row>
    <row r="559" spans="6:8" x14ac:dyDescent="0.25">
      <c r="F559" s="63" t="s">
        <v>793</v>
      </c>
      <c r="G559" s="63" t="s">
        <v>192</v>
      </c>
      <c r="H559" s="63" t="s">
        <v>193</v>
      </c>
    </row>
    <row r="560" spans="6:8" x14ac:dyDescent="0.25">
      <c r="F560" s="63" t="s">
        <v>794</v>
      </c>
      <c r="G560" s="63" t="s">
        <v>216</v>
      </c>
      <c r="H560" s="63" t="s">
        <v>217</v>
      </c>
    </row>
    <row r="561" spans="6:8" x14ac:dyDescent="0.25">
      <c r="F561" s="63" t="s">
        <v>795</v>
      </c>
      <c r="G561" s="63" t="s">
        <v>204</v>
      </c>
      <c r="H561" s="63" t="s">
        <v>205</v>
      </c>
    </row>
    <row r="562" spans="6:8" x14ac:dyDescent="0.25">
      <c r="F562" s="63" t="s">
        <v>796</v>
      </c>
      <c r="G562" s="63" t="s">
        <v>200</v>
      </c>
      <c r="H562" s="63" t="s">
        <v>201</v>
      </c>
    </row>
    <row r="563" spans="6:8" x14ac:dyDescent="0.25">
      <c r="F563" s="63" t="s">
        <v>797</v>
      </c>
      <c r="G563" s="63" t="s">
        <v>188</v>
      </c>
      <c r="H563" s="63" t="s">
        <v>189</v>
      </c>
    </row>
    <row r="564" spans="6:8" x14ac:dyDescent="0.25">
      <c r="F564" s="63" t="s">
        <v>798</v>
      </c>
      <c r="G564" s="63" t="s">
        <v>200</v>
      </c>
      <c r="H564" s="63" t="s">
        <v>201</v>
      </c>
    </row>
    <row r="565" spans="6:8" x14ac:dyDescent="0.25">
      <c r="F565" s="63" t="s">
        <v>799</v>
      </c>
      <c r="G565" s="63" t="s">
        <v>166</v>
      </c>
      <c r="H565" s="63" t="s">
        <v>167</v>
      </c>
    </row>
    <row r="566" spans="6:8" x14ac:dyDescent="0.25">
      <c r="F566" s="63" t="s">
        <v>800</v>
      </c>
      <c r="G566" s="63" t="s">
        <v>313</v>
      </c>
      <c r="H566" s="63" t="s">
        <v>314</v>
      </c>
    </row>
    <row r="567" spans="6:8" x14ac:dyDescent="0.25">
      <c r="F567" s="63" t="s">
        <v>801</v>
      </c>
      <c r="G567" s="63" t="s">
        <v>181</v>
      </c>
      <c r="H567" s="63" t="s">
        <v>182</v>
      </c>
    </row>
    <row r="568" spans="6:8" x14ac:dyDescent="0.25">
      <c r="F568" s="63" t="s">
        <v>802</v>
      </c>
      <c r="G568" s="63" t="s">
        <v>181</v>
      </c>
      <c r="H568" s="63" t="s">
        <v>280</v>
      </c>
    </row>
    <row r="569" spans="6:8" x14ac:dyDescent="0.25">
      <c r="F569" s="63" t="s">
        <v>803</v>
      </c>
      <c r="G569" s="63" t="s">
        <v>137</v>
      </c>
      <c r="H569" s="63" t="s">
        <v>138</v>
      </c>
    </row>
    <row r="570" spans="6:8" x14ac:dyDescent="0.25">
      <c r="F570" s="63" t="s">
        <v>804</v>
      </c>
      <c r="G570" s="63" t="s">
        <v>232</v>
      </c>
      <c r="H570" s="63" t="s">
        <v>263</v>
      </c>
    </row>
    <row r="571" spans="6:8" x14ac:dyDescent="0.25">
      <c r="F571" s="63" t="s">
        <v>805</v>
      </c>
      <c r="G571" s="63" t="s">
        <v>235</v>
      </c>
      <c r="H571" s="63" t="s">
        <v>236</v>
      </c>
    </row>
    <row r="572" spans="6:8" x14ac:dyDescent="0.25">
      <c r="F572" s="63" t="s">
        <v>806</v>
      </c>
      <c r="G572" s="63" t="s">
        <v>200</v>
      </c>
      <c r="H572" s="63" t="s">
        <v>201</v>
      </c>
    </row>
    <row r="573" spans="6:8" x14ac:dyDescent="0.25">
      <c r="F573" s="63" t="s">
        <v>807</v>
      </c>
      <c r="G573" s="63" t="s">
        <v>200</v>
      </c>
      <c r="H573" s="63" t="s">
        <v>201</v>
      </c>
    </row>
    <row r="574" spans="6:8" x14ac:dyDescent="0.25">
      <c r="F574" s="63" t="s">
        <v>808</v>
      </c>
      <c r="G574" s="63" t="s">
        <v>259</v>
      </c>
      <c r="H574" s="63" t="s">
        <v>260</v>
      </c>
    </row>
    <row r="575" spans="6:8" x14ac:dyDescent="0.25">
      <c r="F575" s="63" t="s">
        <v>809</v>
      </c>
      <c r="G575" s="63" t="s">
        <v>200</v>
      </c>
      <c r="H575" s="63" t="s">
        <v>201</v>
      </c>
    </row>
    <row r="576" spans="6:8" x14ac:dyDescent="0.25">
      <c r="F576" s="63" t="s">
        <v>810</v>
      </c>
      <c r="G576" s="63" t="s">
        <v>196</v>
      </c>
      <c r="H576" s="63" t="s">
        <v>350</v>
      </c>
    </row>
    <row r="577" spans="6:8" x14ac:dyDescent="0.25">
      <c r="F577" s="63" t="s">
        <v>811</v>
      </c>
      <c r="G577" s="63" t="s">
        <v>137</v>
      </c>
      <c r="H577" s="63" t="s">
        <v>242</v>
      </c>
    </row>
    <row r="578" spans="6:8" x14ac:dyDescent="0.25">
      <c r="F578" s="63" t="s">
        <v>812</v>
      </c>
      <c r="G578" s="63" t="s">
        <v>137</v>
      </c>
      <c r="H578" s="63" t="s">
        <v>305</v>
      </c>
    </row>
    <row r="579" spans="6:8" x14ac:dyDescent="0.25">
      <c r="F579" s="63" t="s">
        <v>813</v>
      </c>
      <c r="G579" s="63" t="s">
        <v>188</v>
      </c>
      <c r="H579" s="63" t="s">
        <v>598</v>
      </c>
    </row>
    <row r="580" spans="6:8" x14ac:dyDescent="0.25">
      <c r="F580" s="63" t="s">
        <v>814</v>
      </c>
      <c r="G580" s="63" t="s">
        <v>171</v>
      </c>
      <c r="H580" s="63" t="s">
        <v>172</v>
      </c>
    </row>
    <row r="581" spans="6:8" x14ac:dyDescent="0.25">
      <c r="F581" s="63" t="s">
        <v>815</v>
      </c>
      <c r="G581" s="63" t="s">
        <v>171</v>
      </c>
      <c r="H581" s="63" t="s">
        <v>172</v>
      </c>
    </row>
    <row r="582" spans="6:8" x14ac:dyDescent="0.25">
      <c r="F582" s="63" t="s">
        <v>816</v>
      </c>
      <c r="G582" s="63" t="s">
        <v>171</v>
      </c>
      <c r="H582" s="63" t="s">
        <v>172</v>
      </c>
    </row>
    <row r="583" spans="6:8" x14ac:dyDescent="0.25">
      <c r="F583" s="63" t="s">
        <v>817</v>
      </c>
      <c r="G583" s="63" t="s">
        <v>235</v>
      </c>
      <c r="H583" s="63" t="s">
        <v>236</v>
      </c>
    </row>
    <row r="584" spans="6:8" x14ac:dyDescent="0.25">
      <c r="F584" s="63" t="s">
        <v>818</v>
      </c>
      <c r="G584" s="63" t="s">
        <v>229</v>
      </c>
      <c r="H584" s="63" t="s">
        <v>230</v>
      </c>
    </row>
    <row r="585" spans="6:8" x14ac:dyDescent="0.25">
      <c r="F585" s="63" t="s">
        <v>819</v>
      </c>
      <c r="G585" s="63" t="s">
        <v>166</v>
      </c>
      <c r="H585" s="63" t="s">
        <v>167</v>
      </c>
    </row>
    <row r="586" spans="6:8" x14ac:dyDescent="0.25">
      <c r="F586" s="63" t="s">
        <v>820</v>
      </c>
      <c r="G586" s="63" t="s">
        <v>213</v>
      </c>
      <c r="H586" s="63" t="s">
        <v>214</v>
      </c>
    </row>
    <row r="587" spans="6:8" x14ac:dyDescent="0.25">
      <c r="F587" s="63" t="s">
        <v>821</v>
      </c>
      <c r="G587" s="63" t="s">
        <v>232</v>
      </c>
      <c r="H587" s="63" t="s">
        <v>263</v>
      </c>
    </row>
    <row r="588" spans="6:8" x14ac:dyDescent="0.25">
      <c r="F588" s="63" t="s">
        <v>822</v>
      </c>
      <c r="G588" s="63" t="s">
        <v>383</v>
      </c>
      <c r="H588" s="63" t="s">
        <v>314</v>
      </c>
    </row>
    <row r="589" spans="6:8" x14ac:dyDescent="0.25">
      <c r="F589" s="63" t="s">
        <v>823</v>
      </c>
      <c r="G589" s="63" t="s">
        <v>229</v>
      </c>
      <c r="H589" s="63" t="s">
        <v>230</v>
      </c>
    </row>
    <row r="590" spans="6:8" x14ac:dyDescent="0.25">
      <c r="F590" s="63" t="s">
        <v>824</v>
      </c>
      <c r="G590" s="63" t="s">
        <v>553</v>
      </c>
      <c r="H590" s="63" t="s">
        <v>214</v>
      </c>
    </row>
    <row r="591" spans="6:8" x14ac:dyDescent="0.25">
      <c r="F591" s="63" t="s">
        <v>825</v>
      </c>
      <c r="G591" s="63" t="s">
        <v>259</v>
      </c>
      <c r="H591" s="63" t="s">
        <v>260</v>
      </c>
    </row>
    <row r="592" spans="6:8" x14ac:dyDescent="0.25">
      <c r="F592" s="63" t="s">
        <v>826</v>
      </c>
      <c r="G592" s="63" t="s">
        <v>421</v>
      </c>
      <c r="H592" s="63" t="s">
        <v>314</v>
      </c>
    </row>
    <row r="593" spans="6:8" x14ac:dyDescent="0.25">
      <c r="F593" s="63" t="s">
        <v>827</v>
      </c>
      <c r="G593" s="63" t="s">
        <v>476</v>
      </c>
      <c r="H593" s="63" t="s">
        <v>214</v>
      </c>
    </row>
    <row r="594" spans="6:8" x14ac:dyDescent="0.25">
      <c r="F594" s="63" t="s">
        <v>828</v>
      </c>
      <c r="G594" s="63" t="s">
        <v>196</v>
      </c>
      <c r="H594" s="63" t="s">
        <v>197</v>
      </c>
    </row>
    <row r="595" spans="6:8" x14ac:dyDescent="0.25">
      <c r="F595" s="63" t="s">
        <v>829</v>
      </c>
      <c r="G595" s="63" t="s">
        <v>196</v>
      </c>
      <c r="H595" s="63" t="s">
        <v>197</v>
      </c>
    </row>
    <row r="596" spans="6:8" x14ac:dyDescent="0.25">
      <c r="F596" s="63" t="s">
        <v>830</v>
      </c>
      <c r="G596" s="63" t="s">
        <v>291</v>
      </c>
      <c r="H596" s="63" t="s">
        <v>292</v>
      </c>
    </row>
    <row r="597" spans="6:8" x14ac:dyDescent="0.25">
      <c r="F597" s="63" t="s">
        <v>831</v>
      </c>
      <c r="G597" s="63" t="s">
        <v>181</v>
      </c>
      <c r="H597" s="63" t="s">
        <v>182</v>
      </c>
    </row>
    <row r="598" spans="6:8" x14ac:dyDescent="0.25">
      <c r="F598" s="63" t="s">
        <v>832</v>
      </c>
      <c r="G598" s="63" t="s">
        <v>232</v>
      </c>
      <c r="H598" s="63" t="s">
        <v>263</v>
      </c>
    </row>
    <row r="599" spans="6:8" x14ac:dyDescent="0.25">
      <c r="F599" s="63" t="s">
        <v>833</v>
      </c>
      <c r="G599" s="63" t="s">
        <v>232</v>
      </c>
      <c r="H599" s="63" t="s">
        <v>263</v>
      </c>
    </row>
    <row r="600" spans="6:8" x14ac:dyDescent="0.25">
      <c r="F600" s="63" t="s">
        <v>834</v>
      </c>
      <c r="G600" s="63" t="s">
        <v>232</v>
      </c>
      <c r="H600" s="63" t="s">
        <v>263</v>
      </c>
    </row>
    <row r="601" spans="6:8" x14ac:dyDescent="0.25">
      <c r="F601" s="63" t="s">
        <v>835</v>
      </c>
      <c r="G601" s="63" t="s">
        <v>137</v>
      </c>
      <c r="H601" s="63" t="s">
        <v>242</v>
      </c>
    </row>
    <row r="602" spans="6:8" x14ac:dyDescent="0.25">
      <c r="F602" s="63" t="s">
        <v>836</v>
      </c>
      <c r="G602" s="63" t="s">
        <v>181</v>
      </c>
      <c r="H602" s="63" t="s">
        <v>182</v>
      </c>
    </row>
    <row r="603" spans="6:8" x14ac:dyDescent="0.25">
      <c r="F603" s="63" t="s">
        <v>837</v>
      </c>
      <c r="G603" s="63" t="s">
        <v>291</v>
      </c>
      <c r="H603" s="63" t="s">
        <v>292</v>
      </c>
    </row>
    <row r="604" spans="6:8" x14ac:dyDescent="0.25">
      <c r="F604" s="63" t="s">
        <v>838</v>
      </c>
      <c r="G604" s="63" t="s">
        <v>283</v>
      </c>
      <c r="H604" s="63" t="s">
        <v>284</v>
      </c>
    </row>
    <row r="605" spans="6:8" x14ac:dyDescent="0.25">
      <c r="F605" s="63" t="s">
        <v>839</v>
      </c>
      <c r="G605" s="63" t="s">
        <v>291</v>
      </c>
      <c r="H605" s="63" t="s">
        <v>292</v>
      </c>
    </row>
    <row r="606" spans="6:8" x14ac:dyDescent="0.25">
      <c r="F606" s="63" t="s">
        <v>840</v>
      </c>
      <c r="G606" s="63" t="s">
        <v>204</v>
      </c>
      <c r="H606" s="63" t="s">
        <v>205</v>
      </c>
    </row>
    <row r="607" spans="6:8" x14ac:dyDescent="0.25">
      <c r="F607" s="63" t="s">
        <v>841</v>
      </c>
      <c r="G607" s="63" t="s">
        <v>291</v>
      </c>
      <c r="H607" s="63" t="s">
        <v>292</v>
      </c>
    </row>
    <row r="608" spans="6:8" x14ac:dyDescent="0.25">
      <c r="F608" s="63" t="s">
        <v>842</v>
      </c>
      <c r="G608" s="63" t="s">
        <v>181</v>
      </c>
      <c r="H608" s="63" t="s">
        <v>182</v>
      </c>
    </row>
    <row r="609" spans="6:8" x14ac:dyDescent="0.25">
      <c r="F609" s="63" t="s">
        <v>843</v>
      </c>
      <c r="G609" s="63" t="s">
        <v>229</v>
      </c>
      <c r="H609" s="63" t="s">
        <v>230</v>
      </c>
    </row>
    <row r="610" spans="6:8" x14ac:dyDescent="0.25">
      <c r="F610" s="63" t="s">
        <v>844</v>
      </c>
      <c r="G610" s="63" t="s">
        <v>213</v>
      </c>
      <c r="H610" s="63" t="s">
        <v>214</v>
      </c>
    </row>
    <row r="611" spans="6:8" x14ac:dyDescent="0.25">
      <c r="F611" s="63" t="s">
        <v>845</v>
      </c>
      <c r="G611" s="63" t="s">
        <v>313</v>
      </c>
      <c r="H611" s="63" t="s">
        <v>314</v>
      </c>
    </row>
    <row r="612" spans="6:8" x14ac:dyDescent="0.25">
      <c r="F612" s="63" t="s">
        <v>846</v>
      </c>
      <c r="G612" s="63" t="s">
        <v>359</v>
      </c>
      <c r="H612" s="63" t="s">
        <v>360</v>
      </c>
    </row>
    <row r="613" spans="6:8" x14ac:dyDescent="0.25">
      <c r="F613" s="63" t="s">
        <v>847</v>
      </c>
      <c r="G613" s="63" t="s">
        <v>188</v>
      </c>
      <c r="H613" s="63" t="s">
        <v>189</v>
      </c>
    </row>
    <row r="614" spans="6:8" x14ac:dyDescent="0.25">
      <c r="F614" s="63" t="s">
        <v>848</v>
      </c>
      <c r="G614" s="63" t="s">
        <v>210</v>
      </c>
      <c r="H614" s="63" t="s">
        <v>211</v>
      </c>
    </row>
    <row r="615" spans="6:8" x14ac:dyDescent="0.25">
      <c r="F615" s="63" t="s">
        <v>849</v>
      </c>
      <c r="G615" s="63" t="s">
        <v>232</v>
      </c>
      <c r="H615" s="63" t="s">
        <v>263</v>
      </c>
    </row>
    <row r="616" spans="6:8" x14ac:dyDescent="0.25">
      <c r="F616" s="63" t="s">
        <v>850</v>
      </c>
      <c r="G616" s="63" t="s">
        <v>235</v>
      </c>
      <c r="H616" s="63" t="s">
        <v>236</v>
      </c>
    </row>
    <row r="617" spans="6:8" x14ac:dyDescent="0.25">
      <c r="F617" s="63" t="s">
        <v>851</v>
      </c>
      <c r="G617" s="63" t="s">
        <v>137</v>
      </c>
      <c r="H617" s="63" t="s">
        <v>159</v>
      </c>
    </row>
    <row r="618" spans="6:8" x14ac:dyDescent="0.25">
      <c r="F618" s="63" t="s">
        <v>852</v>
      </c>
      <c r="G618" s="63" t="s">
        <v>137</v>
      </c>
      <c r="H618" s="63" t="s">
        <v>159</v>
      </c>
    </row>
    <row r="619" spans="6:8" x14ac:dyDescent="0.25">
      <c r="F619" s="63" t="s">
        <v>853</v>
      </c>
      <c r="G619" s="63" t="s">
        <v>149</v>
      </c>
      <c r="H619" s="63" t="s">
        <v>150</v>
      </c>
    </row>
    <row r="620" spans="6:8" x14ac:dyDescent="0.25">
      <c r="F620" s="63" t="s">
        <v>854</v>
      </c>
      <c r="G620" s="63" t="s">
        <v>232</v>
      </c>
      <c r="H620" s="63" t="s">
        <v>263</v>
      </c>
    </row>
    <row r="621" spans="6:8" x14ac:dyDescent="0.25">
      <c r="F621" s="63" t="s">
        <v>855</v>
      </c>
      <c r="G621" s="63" t="s">
        <v>137</v>
      </c>
      <c r="H621" s="63" t="s">
        <v>138</v>
      </c>
    </row>
    <row r="622" spans="6:8" x14ac:dyDescent="0.25">
      <c r="F622" s="63" t="s">
        <v>856</v>
      </c>
      <c r="G622" s="63" t="s">
        <v>188</v>
      </c>
      <c r="H622" s="63" t="s">
        <v>189</v>
      </c>
    </row>
    <row r="623" spans="6:8" x14ac:dyDescent="0.25">
      <c r="F623" s="63" t="s">
        <v>857</v>
      </c>
      <c r="G623" s="63" t="s">
        <v>210</v>
      </c>
      <c r="H623" s="63" t="s">
        <v>211</v>
      </c>
    </row>
    <row r="624" spans="6:8" x14ac:dyDescent="0.25">
      <c r="F624" s="63" t="s">
        <v>858</v>
      </c>
      <c r="G624" s="63" t="s">
        <v>176</v>
      </c>
      <c r="H624" s="63" t="s">
        <v>177</v>
      </c>
    </row>
    <row r="625" spans="6:8" x14ac:dyDescent="0.25">
      <c r="F625" s="63" t="s">
        <v>859</v>
      </c>
      <c r="G625" s="63" t="s">
        <v>235</v>
      </c>
      <c r="H625" s="63" t="s">
        <v>236</v>
      </c>
    </row>
    <row r="626" spans="6:8" x14ac:dyDescent="0.25">
      <c r="F626" s="63" t="s">
        <v>860</v>
      </c>
      <c r="G626" s="63" t="s">
        <v>137</v>
      </c>
      <c r="H626" s="63" t="s">
        <v>242</v>
      </c>
    </row>
    <row r="627" spans="6:8" x14ac:dyDescent="0.25">
      <c r="F627" s="63" t="s">
        <v>861</v>
      </c>
      <c r="G627" s="63" t="s">
        <v>137</v>
      </c>
      <c r="H627" s="63" t="s">
        <v>159</v>
      </c>
    </row>
    <row r="628" spans="6:8" x14ac:dyDescent="0.25">
      <c r="F628" s="63" t="s">
        <v>862</v>
      </c>
      <c r="G628" s="63" t="s">
        <v>200</v>
      </c>
      <c r="H628" s="63" t="s">
        <v>201</v>
      </c>
    </row>
    <row r="629" spans="6:8" x14ac:dyDescent="0.25">
      <c r="F629" s="63" t="s">
        <v>863</v>
      </c>
      <c r="G629" s="63" t="s">
        <v>176</v>
      </c>
      <c r="H629" s="63" t="s">
        <v>177</v>
      </c>
    </row>
    <row r="630" spans="6:8" x14ac:dyDescent="0.25">
      <c r="F630" s="63" t="s">
        <v>864</v>
      </c>
      <c r="G630" s="63" t="s">
        <v>188</v>
      </c>
      <c r="H630" s="63" t="s">
        <v>189</v>
      </c>
    </row>
    <row r="631" spans="6:8" x14ac:dyDescent="0.25">
      <c r="F631" s="63" t="s">
        <v>865</v>
      </c>
      <c r="G631" s="63" t="s">
        <v>188</v>
      </c>
      <c r="H631" s="63" t="s">
        <v>189</v>
      </c>
    </row>
    <row r="632" spans="6:8" x14ac:dyDescent="0.25">
      <c r="F632" s="63" t="s">
        <v>866</v>
      </c>
      <c r="G632" s="63" t="s">
        <v>188</v>
      </c>
      <c r="H632" s="63" t="s">
        <v>189</v>
      </c>
    </row>
    <row r="633" spans="6:8" x14ac:dyDescent="0.25">
      <c r="F633" s="63" t="s">
        <v>867</v>
      </c>
      <c r="G633" s="63" t="s">
        <v>232</v>
      </c>
      <c r="H633" s="63" t="s">
        <v>263</v>
      </c>
    </row>
    <row r="634" spans="6:8" x14ac:dyDescent="0.25">
      <c r="F634" s="63" t="s">
        <v>868</v>
      </c>
      <c r="G634" s="63" t="s">
        <v>188</v>
      </c>
      <c r="H634" s="63" t="s">
        <v>189</v>
      </c>
    </row>
    <row r="635" spans="6:8" x14ac:dyDescent="0.25">
      <c r="F635" s="63" t="s">
        <v>869</v>
      </c>
      <c r="G635" s="63" t="s">
        <v>200</v>
      </c>
      <c r="H635" s="63" t="s">
        <v>201</v>
      </c>
    </row>
    <row r="636" spans="6:8" x14ac:dyDescent="0.25">
      <c r="F636" s="63" t="s">
        <v>870</v>
      </c>
      <c r="G636" s="63" t="s">
        <v>181</v>
      </c>
      <c r="H636" s="63" t="s">
        <v>182</v>
      </c>
    </row>
    <row r="637" spans="6:8" x14ac:dyDescent="0.25">
      <c r="F637" s="63" t="s">
        <v>871</v>
      </c>
      <c r="G637" s="63" t="s">
        <v>171</v>
      </c>
      <c r="H637" s="63" t="s">
        <v>172</v>
      </c>
    </row>
    <row r="638" spans="6:8" x14ac:dyDescent="0.25">
      <c r="F638" s="63" t="s">
        <v>872</v>
      </c>
      <c r="G638" s="63" t="s">
        <v>225</v>
      </c>
      <c r="H638" s="63" t="s">
        <v>226</v>
      </c>
    </row>
    <row r="639" spans="6:8" x14ac:dyDescent="0.25">
      <c r="F639" s="63" t="s">
        <v>873</v>
      </c>
      <c r="G639" s="63" t="s">
        <v>232</v>
      </c>
      <c r="H639" s="63" t="s">
        <v>233</v>
      </c>
    </row>
    <row r="640" spans="6:8" x14ac:dyDescent="0.25">
      <c r="F640" s="63" t="s">
        <v>874</v>
      </c>
      <c r="G640" s="63" t="s">
        <v>204</v>
      </c>
      <c r="H640" s="63" t="s">
        <v>205</v>
      </c>
    </row>
    <row r="641" spans="6:8" x14ac:dyDescent="0.25">
      <c r="F641" s="63" t="s">
        <v>875</v>
      </c>
      <c r="G641" s="63" t="s">
        <v>171</v>
      </c>
      <c r="H641" s="63" t="s">
        <v>172</v>
      </c>
    </row>
    <row r="642" spans="6:8" x14ac:dyDescent="0.25">
      <c r="F642" s="63" t="s">
        <v>876</v>
      </c>
      <c r="G642" s="63" t="s">
        <v>220</v>
      </c>
      <c r="H642" s="63" t="s">
        <v>221</v>
      </c>
    </row>
    <row r="643" spans="6:8" x14ac:dyDescent="0.25">
      <c r="F643" s="63" t="s">
        <v>877</v>
      </c>
      <c r="G643" s="63" t="s">
        <v>196</v>
      </c>
      <c r="H643" s="63" t="s">
        <v>197</v>
      </c>
    </row>
    <row r="644" spans="6:8" x14ac:dyDescent="0.25">
      <c r="F644" s="63" t="s">
        <v>878</v>
      </c>
      <c r="G644" s="63" t="s">
        <v>149</v>
      </c>
      <c r="H644" s="63" t="s">
        <v>150</v>
      </c>
    </row>
    <row r="645" spans="6:8" x14ac:dyDescent="0.25">
      <c r="F645" s="63" t="s">
        <v>879</v>
      </c>
      <c r="G645" s="63" t="s">
        <v>196</v>
      </c>
      <c r="H645" s="63" t="s">
        <v>197</v>
      </c>
    </row>
    <row r="646" spans="6:8" x14ac:dyDescent="0.25">
      <c r="F646" s="63" t="s">
        <v>880</v>
      </c>
      <c r="G646" s="63" t="s">
        <v>232</v>
      </c>
      <c r="H646" s="63" t="s">
        <v>263</v>
      </c>
    </row>
    <row r="647" spans="6:8" x14ac:dyDescent="0.25">
      <c r="F647" s="63" t="s">
        <v>881</v>
      </c>
      <c r="G647" s="63" t="s">
        <v>137</v>
      </c>
      <c r="H647" s="63" t="s">
        <v>242</v>
      </c>
    </row>
    <row r="648" spans="6:8" x14ac:dyDescent="0.25">
      <c r="F648" s="63" t="s">
        <v>882</v>
      </c>
      <c r="G648" s="63" t="s">
        <v>210</v>
      </c>
      <c r="H648" s="63" t="s">
        <v>211</v>
      </c>
    </row>
    <row r="649" spans="6:8" x14ac:dyDescent="0.25">
      <c r="F649" s="63" t="s">
        <v>883</v>
      </c>
      <c r="G649" s="63" t="s">
        <v>196</v>
      </c>
      <c r="H649" s="63" t="s">
        <v>197</v>
      </c>
    </row>
    <row r="650" spans="6:8" x14ac:dyDescent="0.25">
      <c r="F650" s="63" t="s">
        <v>884</v>
      </c>
      <c r="G650" s="63" t="s">
        <v>176</v>
      </c>
      <c r="H650" s="63" t="s">
        <v>177</v>
      </c>
    </row>
    <row r="651" spans="6:8" x14ac:dyDescent="0.25">
      <c r="F651" s="63" t="s">
        <v>885</v>
      </c>
      <c r="G651" s="63" t="s">
        <v>476</v>
      </c>
      <c r="H651" s="63" t="s">
        <v>214</v>
      </c>
    </row>
    <row r="652" spans="6:8" x14ac:dyDescent="0.25">
      <c r="F652" s="63" t="s">
        <v>886</v>
      </c>
      <c r="G652" s="63" t="s">
        <v>204</v>
      </c>
      <c r="H652" s="63" t="s">
        <v>205</v>
      </c>
    </row>
    <row r="653" spans="6:8" x14ac:dyDescent="0.25">
      <c r="F653" s="63" t="s">
        <v>887</v>
      </c>
      <c r="G653" s="63" t="s">
        <v>235</v>
      </c>
      <c r="H653" s="63" t="s">
        <v>236</v>
      </c>
    </row>
    <row r="654" spans="6:8" x14ac:dyDescent="0.25">
      <c r="F654" s="63" t="s">
        <v>888</v>
      </c>
      <c r="G654" s="63" t="s">
        <v>210</v>
      </c>
      <c r="H654" s="63" t="s">
        <v>211</v>
      </c>
    </row>
    <row r="655" spans="6:8" x14ac:dyDescent="0.25">
      <c r="F655" s="63" t="s">
        <v>889</v>
      </c>
      <c r="G655" s="63" t="s">
        <v>232</v>
      </c>
      <c r="H655" s="63" t="s">
        <v>263</v>
      </c>
    </row>
    <row r="656" spans="6:8" x14ac:dyDescent="0.25">
      <c r="F656" s="63" t="s">
        <v>890</v>
      </c>
      <c r="G656" s="63" t="s">
        <v>359</v>
      </c>
      <c r="H656" s="63" t="s">
        <v>360</v>
      </c>
    </row>
    <row r="657" spans="6:8" x14ac:dyDescent="0.25">
      <c r="F657" s="63" t="s">
        <v>891</v>
      </c>
      <c r="G657" s="63" t="s">
        <v>232</v>
      </c>
      <c r="H657" s="63" t="s">
        <v>233</v>
      </c>
    </row>
    <row r="658" spans="6:8" x14ac:dyDescent="0.25">
      <c r="F658" s="63" t="s">
        <v>892</v>
      </c>
      <c r="G658" s="63" t="s">
        <v>188</v>
      </c>
      <c r="H658" s="63" t="s">
        <v>189</v>
      </c>
    </row>
    <row r="659" spans="6:8" x14ac:dyDescent="0.25">
      <c r="F659" s="63" t="s">
        <v>893</v>
      </c>
      <c r="G659" s="63" t="s">
        <v>421</v>
      </c>
      <c r="H659" s="63" t="s">
        <v>314</v>
      </c>
    </row>
    <row r="660" spans="6:8" x14ac:dyDescent="0.25">
      <c r="F660" s="63" t="s">
        <v>894</v>
      </c>
      <c r="G660" s="63" t="s">
        <v>200</v>
      </c>
      <c r="H660" s="63" t="s">
        <v>201</v>
      </c>
    </row>
    <row r="661" spans="6:8" x14ac:dyDescent="0.25">
      <c r="F661" s="63" t="s">
        <v>895</v>
      </c>
      <c r="G661" s="63" t="s">
        <v>229</v>
      </c>
      <c r="H661" s="63" t="s">
        <v>230</v>
      </c>
    </row>
    <row r="662" spans="6:8" x14ac:dyDescent="0.25">
      <c r="F662" s="63" t="s">
        <v>896</v>
      </c>
      <c r="G662" s="63" t="s">
        <v>232</v>
      </c>
      <c r="H662" s="63" t="s">
        <v>263</v>
      </c>
    </row>
    <row r="663" spans="6:8" x14ac:dyDescent="0.25">
      <c r="F663" s="63" t="s">
        <v>897</v>
      </c>
      <c r="G663" s="63" t="s">
        <v>229</v>
      </c>
      <c r="H663" s="63" t="s">
        <v>230</v>
      </c>
    </row>
    <row r="664" spans="6:8" x14ac:dyDescent="0.25">
      <c r="F664" s="63" t="s">
        <v>898</v>
      </c>
      <c r="G664" s="63" t="s">
        <v>176</v>
      </c>
      <c r="H664" s="63" t="s">
        <v>177</v>
      </c>
    </row>
    <row r="665" spans="6:8" x14ac:dyDescent="0.25">
      <c r="F665" s="63" t="s">
        <v>899</v>
      </c>
      <c r="G665" s="63" t="s">
        <v>192</v>
      </c>
      <c r="H665" s="63" t="s">
        <v>193</v>
      </c>
    </row>
    <row r="666" spans="6:8" x14ac:dyDescent="0.25">
      <c r="F666" s="63" t="s">
        <v>900</v>
      </c>
      <c r="G666" s="63" t="s">
        <v>188</v>
      </c>
      <c r="H666" s="63" t="s">
        <v>189</v>
      </c>
    </row>
    <row r="667" spans="6:8" x14ac:dyDescent="0.25">
      <c r="F667" s="63" t="s">
        <v>901</v>
      </c>
      <c r="G667" s="63" t="s">
        <v>232</v>
      </c>
      <c r="H667" s="63" t="s">
        <v>263</v>
      </c>
    </row>
    <row r="668" spans="6:8" x14ac:dyDescent="0.25">
      <c r="F668" s="63" t="s">
        <v>902</v>
      </c>
      <c r="G668" s="63" t="s">
        <v>232</v>
      </c>
      <c r="H668" s="63" t="s">
        <v>205</v>
      </c>
    </row>
    <row r="669" spans="6:8" x14ac:dyDescent="0.25">
      <c r="F669" s="63" t="s">
        <v>903</v>
      </c>
      <c r="G669" s="63" t="s">
        <v>176</v>
      </c>
      <c r="H669" s="63" t="s">
        <v>177</v>
      </c>
    </row>
    <row r="670" spans="6:8" x14ac:dyDescent="0.25">
      <c r="F670" s="63" t="s">
        <v>904</v>
      </c>
      <c r="G670" s="63" t="s">
        <v>200</v>
      </c>
      <c r="H670" s="63" t="s">
        <v>201</v>
      </c>
    </row>
    <row r="671" spans="6:8" x14ac:dyDescent="0.25">
      <c r="F671" s="63" t="s">
        <v>905</v>
      </c>
      <c r="G671" s="63" t="s">
        <v>176</v>
      </c>
      <c r="H671" s="63" t="s">
        <v>177</v>
      </c>
    </row>
    <row r="672" spans="6:8" x14ac:dyDescent="0.25">
      <c r="F672" s="63" t="s">
        <v>906</v>
      </c>
      <c r="G672" s="63" t="s">
        <v>196</v>
      </c>
      <c r="H672" s="63" t="s">
        <v>197</v>
      </c>
    </row>
    <row r="673" spans="6:8" x14ac:dyDescent="0.25">
      <c r="F673" s="63" t="s">
        <v>907</v>
      </c>
      <c r="G673" s="63" t="s">
        <v>299</v>
      </c>
      <c r="H673" s="63" t="s">
        <v>300</v>
      </c>
    </row>
    <row r="674" spans="6:8" x14ac:dyDescent="0.25">
      <c r="F674" s="63" t="s">
        <v>908</v>
      </c>
      <c r="G674" s="63" t="s">
        <v>196</v>
      </c>
      <c r="H674" s="63" t="s">
        <v>197</v>
      </c>
    </row>
    <row r="675" spans="6:8" x14ac:dyDescent="0.25">
      <c r="F675" s="63" t="s">
        <v>909</v>
      </c>
      <c r="G675" s="63" t="s">
        <v>220</v>
      </c>
      <c r="H675" s="63" t="s">
        <v>221</v>
      </c>
    </row>
    <row r="676" spans="6:8" x14ac:dyDescent="0.25">
      <c r="F676" s="63" t="s">
        <v>910</v>
      </c>
      <c r="G676" s="63" t="s">
        <v>359</v>
      </c>
      <c r="H676" s="63" t="s">
        <v>360</v>
      </c>
    </row>
    <row r="677" spans="6:8" x14ac:dyDescent="0.25">
      <c r="F677" s="63" t="s">
        <v>911</v>
      </c>
      <c r="G677" s="63" t="s">
        <v>235</v>
      </c>
      <c r="H677" s="63" t="s">
        <v>236</v>
      </c>
    </row>
    <row r="678" spans="6:8" x14ac:dyDescent="0.25">
      <c r="F678" s="63" t="s">
        <v>912</v>
      </c>
      <c r="G678" s="63" t="s">
        <v>149</v>
      </c>
      <c r="H678" s="63" t="s">
        <v>150</v>
      </c>
    </row>
    <row r="679" spans="6:8" x14ac:dyDescent="0.25">
      <c r="F679" s="63" t="s">
        <v>913</v>
      </c>
      <c r="G679" s="63" t="s">
        <v>149</v>
      </c>
      <c r="H679" s="63" t="s">
        <v>150</v>
      </c>
    </row>
    <row r="680" spans="6:8" x14ac:dyDescent="0.25">
      <c r="F680" s="63" t="s">
        <v>914</v>
      </c>
      <c r="G680" s="63" t="s">
        <v>313</v>
      </c>
      <c r="H680" s="63" t="s">
        <v>314</v>
      </c>
    </row>
    <row r="681" spans="6:8" x14ac:dyDescent="0.25">
      <c r="F681" s="63" t="s">
        <v>915</v>
      </c>
      <c r="G681" s="63" t="s">
        <v>188</v>
      </c>
      <c r="H681" s="63" t="s">
        <v>189</v>
      </c>
    </row>
    <row r="682" spans="6:8" x14ac:dyDescent="0.25">
      <c r="F682" s="63" t="s">
        <v>916</v>
      </c>
      <c r="G682" s="63" t="s">
        <v>232</v>
      </c>
      <c r="H682" s="63" t="s">
        <v>263</v>
      </c>
    </row>
    <row r="683" spans="6:8" x14ac:dyDescent="0.25">
      <c r="F683" s="63" t="s">
        <v>917</v>
      </c>
      <c r="G683" s="63" t="s">
        <v>421</v>
      </c>
      <c r="H683" s="63" t="s">
        <v>314</v>
      </c>
    </row>
    <row r="684" spans="6:8" x14ac:dyDescent="0.25">
      <c r="F684" s="63" t="s">
        <v>918</v>
      </c>
      <c r="G684" s="63" t="s">
        <v>196</v>
      </c>
      <c r="H684" s="63" t="s">
        <v>197</v>
      </c>
    </row>
    <row r="685" spans="6:8" x14ac:dyDescent="0.25">
      <c r="F685" s="63" t="s">
        <v>919</v>
      </c>
      <c r="G685" s="63" t="s">
        <v>188</v>
      </c>
      <c r="H685" s="63" t="s">
        <v>205</v>
      </c>
    </row>
    <row r="686" spans="6:8" x14ac:dyDescent="0.25">
      <c r="F686" s="63" t="s">
        <v>920</v>
      </c>
      <c r="G686" s="63" t="s">
        <v>188</v>
      </c>
      <c r="H686" s="63" t="s">
        <v>189</v>
      </c>
    </row>
    <row r="687" spans="6:8" x14ac:dyDescent="0.25">
      <c r="F687" s="63" t="s">
        <v>921</v>
      </c>
      <c r="G687" s="63" t="s">
        <v>210</v>
      </c>
      <c r="H687" s="63" t="s">
        <v>211</v>
      </c>
    </row>
    <row r="688" spans="6:8" x14ac:dyDescent="0.25">
      <c r="F688" s="63" t="s">
        <v>922</v>
      </c>
      <c r="G688" s="63" t="s">
        <v>229</v>
      </c>
      <c r="H688" s="63" t="s">
        <v>230</v>
      </c>
    </row>
    <row r="689" spans="6:8" x14ac:dyDescent="0.25">
      <c r="F689" s="63" t="s">
        <v>923</v>
      </c>
      <c r="G689" s="63" t="s">
        <v>232</v>
      </c>
      <c r="H689" s="63" t="s">
        <v>263</v>
      </c>
    </row>
    <row r="690" spans="6:8" x14ac:dyDescent="0.25">
      <c r="F690" s="63" t="s">
        <v>924</v>
      </c>
      <c r="G690" s="63" t="s">
        <v>232</v>
      </c>
      <c r="H690" s="63" t="s">
        <v>205</v>
      </c>
    </row>
    <row r="691" spans="6:8" x14ac:dyDescent="0.25">
      <c r="F691" s="63" t="s">
        <v>925</v>
      </c>
      <c r="G691" s="63" t="s">
        <v>204</v>
      </c>
      <c r="H691" s="63" t="s">
        <v>205</v>
      </c>
    </row>
    <row r="692" spans="6:8" x14ac:dyDescent="0.25">
      <c r="F692" s="63" t="s">
        <v>926</v>
      </c>
      <c r="G692" s="63" t="s">
        <v>232</v>
      </c>
      <c r="H692" s="63" t="s">
        <v>263</v>
      </c>
    </row>
    <row r="693" spans="6:8" x14ac:dyDescent="0.25">
      <c r="F693" s="63" t="s">
        <v>927</v>
      </c>
      <c r="G693" s="63" t="s">
        <v>225</v>
      </c>
      <c r="H693" s="63" t="s">
        <v>226</v>
      </c>
    </row>
    <row r="694" spans="6:8" x14ac:dyDescent="0.25">
      <c r="F694" s="63" t="s">
        <v>928</v>
      </c>
      <c r="G694" s="63" t="s">
        <v>192</v>
      </c>
      <c r="H694" s="63" t="s">
        <v>193</v>
      </c>
    </row>
    <row r="695" spans="6:8" x14ac:dyDescent="0.25">
      <c r="F695" s="63" t="s">
        <v>929</v>
      </c>
      <c r="G695" s="63" t="s">
        <v>200</v>
      </c>
      <c r="H695" s="63" t="s">
        <v>201</v>
      </c>
    </row>
    <row r="696" spans="6:8" x14ac:dyDescent="0.25">
      <c r="F696" s="63" t="s">
        <v>930</v>
      </c>
      <c r="G696" s="63" t="s">
        <v>137</v>
      </c>
      <c r="H696" s="63" t="s">
        <v>138</v>
      </c>
    </row>
    <row r="697" spans="6:8" x14ac:dyDescent="0.25">
      <c r="F697" s="63" t="s">
        <v>931</v>
      </c>
      <c r="G697" s="63" t="s">
        <v>137</v>
      </c>
      <c r="H697" s="63" t="s">
        <v>159</v>
      </c>
    </row>
    <row r="698" spans="6:8" x14ac:dyDescent="0.25">
      <c r="F698" s="63" t="s">
        <v>932</v>
      </c>
      <c r="G698" s="63" t="s">
        <v>259</v>
      </c>
      <c r="H698" s="63" t="s">
        <v>260</v>
      </c>
    </row>
    <row r="699" spans="6:8" x14ac:dyDescent="0.25">
      <c r="F699" s="63" t="s">
        <v>933</v>
      </c>
      <c r="G699" s="63" t="s">
        <v>232</v>
      </c>
      <c r="H699" s="63" t="s">
        <v>263</v>
      </c>
    </row>
    <row r="700" spans="6:8" x14ac:dyDescent="0.25">
      <c r="F700" s="63" t="s">
        <v>934</v>
      </c>
      <c r="G700" s="63" t="s">
        <v>229</v>
      </c>
      <c r="H700" s="63" t="s">
        <v>230</v>
      </c>
    </row>
    <row r="701" spans="6:8" x14ac:dyDescent="0.25">
      <c r="F701" s="63" t="s">
        <v>935</v>
      </c>
      <c r="G701" s="63" t="s">
        <v>196</v>
      </c>
      <c r="H701" s="63" t="s">
        <v>350</v>
      </c>
    </row>
    <row r="702" spans="6:8" x14ac:dyDescent="0.25">
      <c r="F702" s="63" t="s">
        <v>936</v>
      </c>
      <c r="G702" s="63" t="s">
        <v>235</v>
      </c>
      <c r="H702" s="63" t="s">
        <v>236</v>
      </c>
    </row>
    <row r="703" spans="6:8" x14ac:dyDescent="0.25">
      <c r="F703" s="63" t="s">
        <v>937</v>
      </c>
      <c r="G703" s="63" t="s">
        <v>229</v>
      </c>
      <c r="H703" s="63" t="s">
        <v>230</v>
      </c>
    </row>
    <row r="704" spans="6:8" x14ac:dyDescent="0.25">
      <c r="F704" s="63" t="s">
        <v>938</v>
      </c>
      <c r="G704" s="63" t="s">
        <v>283</v>
      </c>
      <c r="H704" s="63" t="s">
        <v>284</v>
      </c>
    </row>
    <row r="705" spans="6:8" x14ac:dyDescent="0.25">
      <c r="F705" s="63" t="s">
        <v>939</v>
      </c>
      <c r="G705" s="63" t="s">
        <v>225</v>
      </c>
      <c r="H705" s="63" t="s">
        <v>226</v>
      </c>
    </row>
    <row r="706" spans="6:8" x14ac:dyDescent="0.25">
      <c r="F706" s="63" t="s">
        <v>940</v>
      </c>
      <c r="G706" s="63" t="s">
        <v>196</v>
      </c>
      <c r="H706" s="63" t="s">
        <v>197</v>
      </c>
    </row>
    <row r="707" spans="6:8" x14ac:dyDescent="0.25">
      <c r="F707" s="63" t="s">
        <v>941</v>
      </c>
      <c r="G707" s="63" t="s">
        <v>181</v>
      </c>
      <c r="H707" s="63" t="s">
        <v>182</v>
      </c>
    </row>
    <row r="708" spans="6:8" x14ac:dyDescent="0.25">
      <c r="F708" s="63" t="s">
        <v>942</v>
      </c>
      <c r="G708" s="63" t="s">
        <v>299</v>
      </c>
      <c r="H708" s="63" t="s">
        <v>300</v>
      </c>
    </row>
    <row r="709" spans="6:8" x14ac:dyDescent="0.25">
      <c r="F709" s="63" t="s">
        <v>943</v>
      </c>
      <c r="G709" s="63" t="s">
        <v>232</v>
      </c>
      <c r="H709" s="63" t="s">
        <v>205</v>
      </c>
    </row>
    <row r="710" spans="6:8" x14ac:dyDescent="0.25">
      <c r="F710" s="63" t="s">
        <v>944</v>
      </c>
      <c r="G710" s="63" t="s">
        <v>176</v>
      </c>
      <c r="H710" s="63" t="s">
        <v>177</v>
      </c>
    </row>
    <row r="711" spans="6:8" x14ac:dyDescent="0.25">
      <c r="F711" s="63" t="s">
        <v>945</v>
      </c>
      <c r="G711" s="63" t="s">
        <v>176</v>
      </c>
      <c r="H711" s="63" t="s">
        <v>177</v>
      </c>
    </row>
    <row r="712" spans="6:8" x14ac:dyDescent="0.25">
      <c r="F712" s="63" t="s">
        <v>946</v>
      </c>
      <c r="G712" s="63" t="s">
        <v>225</v>
      </c>
      <c r="H712" s="63" t="s">
        <v>226</v>
      </c>
    </row>
    <row r="713" spans="6:8" x14ac:dyDescent="0.25">
      <c r="F713" s="63" t="s">
        <v>947</v>
      </c>
      <c r="G713" s="63" t="s">
        <v>235</v>
      </c>
      <c r="H713" s="63" t="s">
        <v>236</v>
      </c>
    </row>
    <row r="714" spans="6:8" x14ac:dyDescent="0.25">
      <c r="F714" s="63" t="s">
        <v>948</v>
      </c>
      <c r="G714" s="63" t="s">
        <v>291</v>
      </c>
      <c r="H714" s="63" t="s">
        <v>292</v>
      </c>
    </row>
    <row r="715" spans="6:8" x14ac:dyDescent="0.25">
      <c r="F715" s="63" t="s">
        <v>949</v>
      </c>
      <c r="G715" s="63" t="s">
        <v>225</v>
      </c>
      <c r="H715" s="63" t="s">
        <v>226</v>
      </c>
    </row>
    <row r="716" spans="6:8" x14ac:dyDescent="0.25">
      <c r="F716" s="63" t="s">
        <v>950</v>
      </c>
      <c r="G716" s="63" t="s">
        <v>210</v>
      </c>
      <c r="H716" s="63" t="s">
        <v>211</v>
      </c>
    </row>
    <row r="717" spans="6:8" x14ac:dyDescent="0.25">
      <c r="F717" s="63" t="s">
        <v>951</v>
      </c>
      <c r="G717" s="63" t="s">
        <v>299</v>
      </c>
      <c r="H717" s="63" t="s">
        <v>300</v>
      </c>
    </row>
    <row r="718" spans="6:8" x14ac:dyDescent="0.25">
      <c r="F718" s="63" t="s">
        <v>952</v>
      </c>
      <c r="G718" s="63" t="s">
        <v>299</v>
      </c>
      <c r="H718" s="63" t="s">
        <v>300</v>
      </c>
    </row>
    <row r="719" spans="6:8" x14ac:dyDescent="0.25">
      <c r="F719" s="63" t="s">
        <v>953</v>
      </c>
      <c r="G719" s="63" t="s">
        <v>229</v>
      </c>
      <c r="H719" s="63" t="s">
        <v>230</v>
      </c>
    </row>
    <row r="720" spans="6:8" x14ac:dyDescent="0.25">
      <c r="F720" s="63" t="s">
        <v>954</v>
      </c>
      <c r="G720" s="63" t="s">
        <v>204</v>
      </c>
      <c r="H720" s="63" t="s">
        <v>205</v>
      </c>
    </row>
    <row r="721" spans="6:8" x14ac:dyDescent="0.25">
      <c r="F721" s="63" t="s">
        <v>955</v>
      </c>
      <c r="G721" s="63" t="s">
        <v>210</v>
      </c>
      <c r="H721" s="63" t="s">
        <v>211</v>
      </c>
    </row>
    <row r="722" spans="6:8" x14ac:dyDescent="0.25">
      <c r="F722" s="63" t="s">
        <v>956</v>
      </c>
      <c r="G722" s="63" t="s">
        <v>220</v>
      </c>
      <c r="H722" s="63" t="s">
        <v>221</v>
      </c>
    </row>
    <row r="723" spans="6:8" x14ac:dyDescent="0.25">
      <c r="F723" s="63" t="s">
        <v>957</v>
      </c>
      <c r="G723" s="63" t="s">
        <v>235</v>
      </c>
      <c r="H723" s="63" t="s">
        <v>236</v>
      </c>
    </row>
    <row r="724" spans="6:8" x14ac:dyDescent="0.25">
      <c r="F724" s="63" t="s">
        <v>958</v>
      </c>
      <c r="G724" s="63" t="s">
        <v>959</v>
      </c>
      <c r="H724" s="63" t="s">
        <v>960</v>
      </c>
    </row>
    <row r="725" spans="6:8" x14ac:dyDescent="0.25">
      <c r="F725" s="63" t="s">
        <v>961</v>
      </c>
      <c r="G725" s="63" t="s">
        <v>210</v>
      </c>
      <c r="H725" s="63" t="s">
        <v>211</v>
      </c>
    </row>
    <row r="726" spans="6:8" x14ac:dyDescent="0.25">
      <c r="F726" s="63" t="s">
        <v>962</v>
      </c>
      <c r="G726" s="63" t="s">
        <v>192</v>
      </c>
      <c r="H726" s="63" t="s">
        <v>193</v>
      </c>
    </row>
    <row r="727" spans="6:8" x14ac:dyDescent="0.25">
      <c r="F727" s="63" t="s">
        <v>963</v>
      </c>
      <c r="G727" s="63" t="s">
        <v>291</v>
      </c>
      <c r="H727" s="63" t="s">
        <v>292</v>
      </c>
    </row>
    <row r="728" spans="6:8" x14ac:dyDescent="0.25">
      <c r="F728" s="63" t="s">
        <v>964</v>
      </c>
      <c r="G728" s="63" t="s">
        <v>259</v>
      </c>
      <c r="H728" s="63" t="s">
        <v>260</v>
      </c>
    </row>
    <row r="729" spans="6:8" x14ac:dyDescent="0.25">
      <c r="F729" s="63" t="s">
        <v>965</v>
      </c>
      <c r="G729" s="63" t="s">
        <v>225</v>
      </c>
      <c r="H729" s="63" t="s">
        <v>226</v>
      </c>
    </row>
    <row r="730" spans="6:8" x14ac:dyDescent="0.25">
      <c r="F730" s="63" t="s">
        <v>966</v>
      </c>
      <c r="G730" s="63" t="s">
        <v>137</v>
      </c>
      <c r="H730" s="63" t="s">
        <v>242</v>
      </c>
    </row>
    <row r="731" spans="6:8" x14ac:dyDescent="0.25">
      <c r="F731" s="63" t="s">
        <v>967</v>
      </c>
      <c r="G731" s="63" t="s">
        <v>196</v>
      </c>
      <c r="H731" s="63" t="s">
        <v>197</v>
      </c>
    </row>
    <row r="732" spans="6:8" x14ac:dyDescent="0.25">
      <c r="F732" s="63" t="s">
        <v>968</v>
      </c>
      <c r="G732" s="63" t="s">
        <v>210</v>
      </c>
      <c r="H732" s="63" t="s">
        <v>211</v>
      </c>
    </row>
    <row r="733" spans="6:8" x14ac:dyDescent="0.25">
      <c r="F733" s="63" t="s">
        <v>969</v>
      </c>
      <c r="G733" s="63" t="s">
        <v>553</v>
      </c>
      <c r="H733" s="63" t="s">
        <v>214</v>
      </c>
    </row>
    <row r="734" spans="6:8" x14ac:dyDescent="0.25">
      <c r="F734" s="63" t="s">
        <v>970</v>
      </c>
      <c r="G734" s="63" t="s">
        <v>553</v>
      </c>
      <c r="H734" s="63" t="s">
        <v>214</v>
      </c>
    </row>
    <row r="735" spans="6:8" x14ac:dyDescent="0.25">
      <c r="F735" s="63" t="s">
        <v>971</v>
      </c>
      <c r="G735" s="63" t="s">
        <v>476</v>
      </c>
      <c r="H735" s="63" t="s">
        <v>214</v>
      </c>
    </row>
    <row r="736" spans="6:8" x14ac:dyDescent="0.25">
      <c r="F736" s="63" t="s">
        <v>972</v>
      </c>
      <c r="G736" s="63" t="s">
        <v>137</v>
      </c>
      <c r="H736" s="63" t="s">
        <v>242</v>
      </c>
    </row>
    <row r="737" spans="6:8" x14ac:dyDescent="0.25">
      <c r="F737" s="63" t="s">
        <v>973</v>
      </c>
      <c r="G737" s="63" t="s">
        <v>232</v>
      </c>
      <c r="H737" s="63" t="s">
        <v>263</v>
      </c>
    </row>
    <row r="738" spans="6:8" x14ac:dyDescent="0.25">
      <c r="F738" s="63" t="s">
        <v>974</v>
      </c>
      <c r="G738" s="63" t="s">
        <v>476</v>
      </c>
      <c r="H738" s="63" t="s">
        <v>214</v>
      </c>
    </row>
    <row r="739" spans="6:8" x14ac:dyDescent="0.25">
      <c r="F739" s="63" t="s">
        <v>975</v>
      </c>
      <c r="G739" s="63" t="s">
        <v>515</v>
      </c>
      <c r="H739" s="63" t="s">
        <v>205</v>
      </c>
    </row>
    <row r="740" spans="6:8" x14ac:dyDescent="0.25">
      <c r="F740" s="63" t="s">
        <v>976</v>
      </c>
      <c r="G740" s="63" t="s">
        <v>299</v>
      </c>
      <c r="H740" s="63" t="s">
        <v>300</v>
      </c>
    </row>
    <row r="741" spans="6:8" x14ac:dyDescent="0.25">
      <c r="F741" s="63" t="s">
        <v>977</v>
      </c>
      <c r="G741" s="63" t="s">
        <v>313</v>
      </c>
      <c r="H741" s="63" t="s">
        <v>314</v>
      </c>
    </row>
    <row r="742" spans="6:8" x14ac:dyDescent="0.25">
      <c r="F742" s="63" t="s">
        <v>978</v>
      </c>
      <c r="G742" s="63" t="s">
        <v>166</v>
      </c>
      <c r="H742" s="63" t="s">
        <v>167</v>
      </c>
    </row>
    <row r="743" spans="6:8" x14ac:dyDescent="0.25">
      <c r="F743" s="63" t="s">
        <v>979</v>
      </c>
      <c r="G743" s="63" t="s">
        <v>291</v>
      </c>
      <c r="H743" s="63" t="s">
        <v>292</v>
      </c>
    </row>
    <row r="744" spans="6:8" x14ac:dyDescent="0.25">
      <c r="F744" s="63" t="s">
        <v>980</v>
      </c>
      <c r="G744" s="63" t="s">
        <v>166</v>
      </c>
      <c r="H744" s="63" t="s">
        <v>167</v>
      </c>
    </row>
    <row r="745" spans="6:8" x14ac:dyDescent="0.25">
      <c r="F745" s="63" t="s">
        <v>981</v>
      </c>
      <c r="G745" s="63" t="s">
        <v>476</v>
      </c>
      <c r="H745" s="63" t="s">
        <v>214</v>
      </c>
    </row>
    <row r="746" spans="6:8" x14ac:dyDescent="0.25">
      <c r="F746" s="63" t="s">
        <v>982</v>
      </c>
      <c r="G746" s="63" t="s">
        <v>291</v>
      </c>
      <c r="H746" s="63" t="s">
        <v>292</v>
      </c>
    </row>
    <row r="747" spans="6:8" x14ac:dyDescent="0.25">
      <c r="F747" s="63" t="s">
        <v>983</v>
      </c>
      <c r="G747" s="63" t="s">
        <v>166</v>
      </c>
      <c r="H747" s="63" t="s">
        <v>167</v>
      </c>
    </row>
    <row r="748" spans="6:8" x14ac:dyDescent="0.25">
      <c r="F748" s="63" t="s">
        <v>984</v>
      </c>
      <c r="G748" s="63" t="s">
        <v>166</v>
      </c>
      <c r="H748" s="63" t="s">
        <v>167</v>
      </c>
    </row>
    <row r="749" spans="6:8" x14ac:dyDescent="0.25">
      <c r="F749" s="63" t="s">
        <v>985</v>
      </c>
      <c r="G749" s="63" t="s">
        <v>137</v>
      </c>
      <c r="H749" s="63" t="s">
        <v>242</v>
      </c>
    </row>
    <row r="750" spans="6:8" x14ac:dyDescent="0.25">
      <c r="F750" s="63" t="s">
        <v>986</v>
      </c>
      <c r="G750" s="63" t="s">
        <v>553</v>
      </c>
      <c r="H750" s="63" t="s">
        <v>214</v>
      </c>
    </row>
    <row r="751" spans="6:8" x14ac:dyDescent="0.25">
      <c r="F751" s="63" t="s">
        <v>987</v>
      </c>
      <c r="G751" s="63" t="s">
        <v>196</v>
      </c>
      <c r="H751" s="63" t="s">
        <v>197</v>
      </c>
    </row>
    <row r="752" spans="6:8" x14ac:dyDescent="0.25">
      <c r="F752" s="63" t="s">
        <v>988</v>
      </c>
      <c r="G752" s="63" t="s">
        <v>213</v>
      </c>
      <c r="H752" s="63" t="s">
        <v>214</v>
      </c>
    </row>
    <row r="753" spans="6:8" x14ac:dyDescent="0.25">
      <c r="F753" s="63" t="s">
        <v>989</v>
      </c>
      <c r="G753" s="63" t="s">
        <v>166</v>
      </c>
      <c r="H753" s="63" t="s">
        <v>167</v>
      </c>
    </row>
    <row r="754" spans="6:8" x14ac:dyDescent="0.25">
      <c r="F754" s="63" t="s">
        <v>990</v>
      </c>
      <c r="G754" s="63" t="s">
        <v>267</v>
      </c>
      <c r="H754" s="63" t="s">
        <v>205</v>
      </c>
    </row>
    <row r="755" spans="6:8" x14ac:dyDescent="0.25">
      <c r="F755" s="63" t="s">
        <v>991</v>
      </c>
      <c r="G755" s="63" t="s">
        <v>188</v>
      </c>
      <c r="H755" s="63" t="s">
        <v>189</v>
      </c>
    </row>
    <row r="756" spans="6:8" x14ac:dyDescent="0.25">
      <c r="F756" s="63" t="s">
        <v>992</v>
      </c>
      <c r="G756" s="63" t="s">
        <v>553</v>
      </c>
      <c r="H756" s="63" t="s">
        <v>214</v>
      </c>
    </row>
    <row r="757" spans="6:8" x14ac:dyDescent="0.25">
      <c r="F757" s="63" t="s">
        <v>993</v>
      </c>
      <c r="G757" s="63" t="s">
        <v>149</v>
      </c>
      <c r="H757" s="63" t="s">
        <v>150</v>
      </c>
    </row>
    <row r="758" spans="6:8" x14ac:dyDescent="0.25">
      <c r="F758" s="63" t="s">
        <v>994</v>
      </c>
      <c r="G758" s="63" t="s">
        <v>229</v>
      </c>
      <c r="H758" s="63" t="s">
        <v>230</v>
      </c>
    </row>
    <row r="759" spans="6:8" x14ac:dyDescent="0.25">
      <c r="F759" s="63" t="s">
        <v>995</v>
      </c>
      <c r="G759" s="63" t="s">
        <v>137</v>
      </c>
      <c r="H759" s="63" t="s">
        <v>138</v>
      </c>
    </row>
    <row r="760" spans="6:8" x14ac:dyDescent="0.25">
      <c r="F760" s="63" t="s">
        <v>996</v>
      </c>
      <c r="G760" s="63" t="s">
        <v>196</v>
      </c>
      <c r="H760" s="63" t="s">
        <v>197</v>
      </c>
    </row>
    <row r="761" spans="6:8" x14ac:dyDescent="0.25">
      <c r="F761" s="63" t="s">
        <v>997</v>
      </c>
      <c r="G761" s="63" t="s">
        <v>188</v>
      </c>
      <c r="H761" s="63" t="s">
        <v>189</v>
      </c>
    </row>
    <row r="762" spans="6:8" x14ac:dyDescent="0.25">
      <c r="F762" s="63" t="s">
        <v>998</v>
      </c>
      <c r="G762" s="63" t="s">
        <v>210</v>
      </c>
      <c r="H762" s="63" t="s">
        <v>211</v>
      </c>
    </row>
    <row r="763" spans="6:8" x14ac:dyDescent="0.25">
      <c r="F763" s="63" t="s">
        <v>999</v>
      </c>
      <c r="G763" s="63" t="s">
        <v>229</v>
      </c>
      <c r="H763" s="63" t="s">
        <v>230</v>
      </c>
    </row>
    <row r="764" spans="6:8" x14ac:dyDescent="0.25">
      <c r="F764" s="63" t="s">
        <v>1000</v>
      </c>
      <c r="G764" s="63" t="s">
        <v>235</v>
      </c>
      <c r="H764" s="63" t="s">
        <v>236</v>
      </c>
    </row>
    <row r="765" spans="6:8" x14ac:dyDescent="0.25">
      <c r="F765" s="63" t="s">
        <v>1001</v>
      </c>
      <c r="G765" s="63" t="s">
        <v>291</v>
      </c>
      <c r="H765" s="63" t="s">
        <v>292</v>
      </c>
    </row>
    <row r="766" spans="6:8" x14ac:dyDescent="0.25">
      <c r="F766" s="63" t="s">
        <v>1002</v>
      </c>
      <c r="G766" s="63" t="s">
        <v>188</v>
      </c>
      <c r="H766" s="63" t="s">
        <v>189</v>
      </c>
    </row>
    <row r="767" spans="6:8" x14ac:dyDescent="0.25">
      <c r="F767" s="63" t="s">
        <v>1003</v>
      </c>
      <c r="G767" s="63" t="s">
        <v>188</v>
      </c>
      <c r="H767" s="63" t="s">
        <v>205</v>
      </c>
    </row>
    <row r="768" spans="6:8" x14ac:dyDescent="0.25">
      <c r="F768" s="63" t="s">
        <v>1004</v>
      </c>
      <c r="G768" s="63" t="s">
        <v>171</v>
      </c>
      <c r="H768" s="63" t="s">
        <v>172</v>
      </c>
    </row>
    <row r="769" spans="6:8" x14ac:dyDescent="0.25">
      <c r="F769" s="63" t="s">
        <v>1005</v>
      </c>
      <c r="G769" s="63" t="s">
        <v>283</v>
      </c>
      <c r="H769" s="63" t="s">
        <v>284</v>
      </c>
    </row>
    <row r="770" spans="6:8" x14ac:dyDescent="0.25">
      <c r="F770" s="63" t="s">
        <v>1006</v>
      </c>
      <c r="G770" s="63" t="s">
        <v>259</v>
      </c>
      <c r="H770" s="63" t="s">
        <v>260</v>
      </c>
    </row>
    <row r="771" spans="6:8" x14ac:dyDescent="0.25">
      <c r="F771" s="63" t="s">
        <v>1007</v>
      </c>
      <c r="G771" s="63" t="s">
        <v>232</v>
      </c>
      <c r="H771" s="63" t="s">
        <v>263</v>
      </c>
    </row>
    <row r="772" spans="6:8" x14ac:dyDescent="0.25">
      <c r="F772" s="63" t="s">
        <v>1008</v>
      </c>
      <c r="G772" s="63" t="s">
        <v>188</v>
      </c>
      <c r="H772" s="63" t="s">
        <v>189</v>
      </c>
    </row>
    <row r="773" spans="6:8" x14ac:dyDescent="0.25">
      <c r="F773" s="63" t="s">
        <v>1009</v>
      </c>
      <c r="G773" s="63" t="s">
        <v>149</v>
      </c>
      <c r="H773" s="63" t="s">
        <v>150</v>
      </c>
    </row>
    <row r="774" spans="6:8" x14ac:dyDescent="0.25">
      <c r="F774" s="63" t="s">
        <v>1010</v>
      </c>
      <c r="G774" s="63" t="s">
        <v>232</v>
      </c>
      <c r="H774" s="63" t="s">
        <v>233</v>
      </c>
    </row>
    <row r="775" spans="6:8" x14ac:dyDescent="0.25">
      <c r="F775" s="63" t="s">
        <v>1011</v>
      </c>
      <c r="G775" s="63" t="s">
        <v>232</v>
      </c>
      <c r="H775" s="63" t="s">
        <v>189</v>
      </c>
    </row>
    <row r="776" spans="6:8" x14ac:dyDescent="0.25">
      <c r="F776" s="63" t="s">
        <v>1012</v>
      </c>
      <c r="G776" s="63" t="s">
        <v>204</v>
      </c>
      <c r="H776" s="63" t="s">
        <v>205</v>
      </c>
    </row>
    <row r="777" spans="6:8" x14ac:dyDescent="0.25">
      <c r="F777" s="63" t="s">
        <v>1013</v>
      </c>
      <c r="G777" s="63" t="s">
        <v>181</v>
      </c>
      <c r="H777" s="63" t="s">
        <v>182</v>
      </c>
    </row>
    <row r="778" spans="6:8" x14ac:dyDescent="0.25">
      <c r="F778" s="63" t="s">
        <v>1014</v>
      </c>
      <c r="G778" s="63" t="s">
        <v>137</v>
      </c>
      <c r="H778" s="63" t="s">
        <v>242</v>
      </c>
    </row>
    <row r="779" spans="6:8" x14ac:dyDescent="0.25">
      <c r="F779" s="63" t="s">
        <v>1015</v>
      </c>
      <c r="G779" s="63" t="s">
        <v>225</v>
      </c>
      <c r="H779" s="63" t="s">
        <v>226</v>
      </c>
    </row>
    <row r="780" spans="6:8" x14ac:dyDescent="0.25">
      <c r="F780" s="63" t="s">
        <v>1016</v>
      </c>
      <c r="G780" s="63" t="s">
        <v>299</v>
      </c>
      <c r="H780" s="63" t="s">
        <v>300</v>
      </c>
    </row>
    <row r="781" spans="6:8" x14ac:dyDescent="0.25">
      <c r="F781" s="63" t="s">
        <v>1017</v>
      </c>
      <c r="G781" s="63" t="s">
        <v>166</v>
      </c>
      <c r="H781" s="63" t="s">
        <v>167</v>
      </c>
    </row>
    <row r="782" spans="6:8" x14ac:dyDescent="0.25">
      <c r="F782" s="63" t="s">
        <v>1018</v>
      </c>
      <c r="G782" s="63" t="s">
        <v>220</v>
      </c>
      <c r="H782" s="63" t="s">
        <v>221</v>
      </c>
    </row>
    <row r="783" spans="6:8" x14ac:dyDescent="0.25">
      <c r="F783" s="63" t="s">
        <v>1019</v>
      </c>
      <c r="G783" s="63" t="s">
        <v>137</v>
      </c>
      <c r="H783" s="63" t="s">
        <v>138</v>
      </c>
    </row>
    <row r="784" spans="6:8" x14ac:dyDescent="0.25">
      <c r="F784" s="63" t="s">
        <v>1020</v>
      </c>
      <c r="G784" s="63" t="s">
        <v>188</v>
      </c>
      <c r="H784" s="63" t="s">
        <v>189</v>
      </c>
    </row>
    <row r="785" spans="6:8" x14ac:dyDescent="0.25">
      <c r="F785" s="63" t="s">
        <v>1021</v>
      </c>
      <c r="G785" s="63" t="s">
        <v>210</v>
      </c>
      <c r="H785" s="63" t="s">
        <v>211</v>
      </c>
    </row>
    <row r="786" spans="6:8" x14ac:dyDescent="0.25">
      <c r="F786" s="63" t="s">
        <v>1022</v>
      </c>
      <c r="G786" s="63" t="s">
        <v>235</v>
      </c>
      <c r="H786" s="63" t="s">
        <v>236</v>
      </c>
    </row>
    <row r="787" spans="6:8" x14ac:dyDescent="0.25">
      <c r="F787" s="63" t="s">
        <v>1023</v>
      </c>
      <c r="G787" s="63" t="s">
        <v>192</v>
      </c>
      <c r="H787" s="63" t="s">
        <v>193</v>
      </c>
    </row>
    <row r="788" spans="6:8" x14ac:dyDescent="0.25">
      <c r="F788" s="63" t="s">
        <v>1024</v>
      </c>
      <c r="G788" s="63" t="s">
        <v>171</v>
      </c>
      <c r="H788" s="63" t="s">
        <v>172</v>
      </c>
    </row>
    <row r="789" spans="6:8" x14ac:dyDescent="0.25">
      <c r="F789" s="63" t="s">
        <v>1025</v>
      </c>
      <c r="G789" s="63" t="s">
        <v>171</v>
      </c>
      <c r="H789" s="63" t="s">
        <v>172</v>
      </c>
    </row>
    <row r="790" spans="6:8" x14ac:dyDescent="0.25">
      <c r="F790" s="63" t="s">
        <v>1026</v>
      </c>
      <c r="G790" s="63" t="s">
        <v>181</v>
      </c>
      <c r="H790" s="63" t="s">
        <v>182</v>
      </c>
    </row>
    <row r="791" spans="6:8" x14ac:dyDescent="0.25">
      <c r="F791" s="63" t="s">
        <v>1027</v>
      </c>
      <c r="G791" s="63" t="s">
        <v>220</v>
      </c>
      <c r="H791" s="63" t="s">
        <v>221</v>
      </c>
    </row>
    <row r="792" spans="6:8" x14ac:dyDescent="0.25">
      <c r="F792" s="63" t="s">
        <v>1028</v>
      </c>
      <c r="G792" s="63" t="s">
        <v>216</v>
      </c>
      <c r="H792" s="63" t="s">
        <v>217</v>
      </c>
    </row>
    <row r="793" spans="6:8" x14ac:dyDescent="0.25">
      <c r="F793" s="63" t="s">
        <v>1029</v>
      </c>
      <c r="G793" s="63" t="s">
        <v>137</v>
      </c>
      <c r="H793" s="63" t="s">
        <v>138</v>
      </c>
    </row>
    <row r="794" spans="6:8" x14ac:dyDescent="0.25">
      <c r="F794" s="63" t="s">
        <v>1030</v>
      </c>
      <c r="G794" s="63" t="s">
        <v>196</v>
      </c>
      <c r="H794" s="63" t="s">
        <v>350</v>
      </c>
    </row>
    <row r="795" spans="6:8" x14ac:dyDescent="0.25">
      <c r="F795" s="63" t="s">
        <v>1031</v>
      </c>
      <c r="G795" s="63" t="s">
        <v>200</v>
      </c>
      <c r="H795" s="63" t="s">
        <v>201</v>
      </c>
    </row>
    <row r="796" spans="6:8" x14ac:dyDescent="0.25">
      <c r="F796" s="63" t="s">
        <v>1032</v>
      </c>
      <c r="G796" s="63" t="s">
        <v>171</v>
      </c>
      <c r="H796" s="63" t="s">
        <v>172</v>
      </c>
    </row>
    <row r="797" spans="6:8" x14ac:dyDescent="0.25">
      <c r="F797" s="63" t="s">
        <v>259</v>
      </c>
      <c r="G797" s="63" t="s">
        <v>200</v>
      </c>
      <c r="H797" s="63" t="s">
        <v>201</v>
      </c>
    </row>
    <row r="798" spans="6:8" x14ac:dyDescent="0.25">
      <c r="F798" s="63" t="s">
        <v>1033</v>
      </c>
      <c r="G798" s="63" t="s">
        <v>176</v>
      </c>
      <c r="H798" s="63" t="s">
        <v>177</v>
      </c>
    </row>
    <row r="799" spans="6:8" x14ac:dyDescent="0.25">
      <c r="F799" s="63" t="s">
        <v>1034</v>
      </c>
      <c r="G799" s="63" t="s">
        <v>210</v>
      </c>
      <c r="H799" s="63" t="s">
        <v>211</v>
      </c>
    </row>
    <row r="800" spans="6:8" x14ac:dyDescent="0.25">
      <c r="F800" s="63" t="s">
        <v>1035</v>
      </c>
      <c r="G800" s="63" t="s">
        <v>220</v>
      </c>
      <c r="H800" s="63" t="s">
        <v>221</v>
      </c>
    </row>
    <row r="801" spans="6:8" x14ac:dyDescent="0.25">
      <c r="F801" s="63" t="s">
        <v>1036</v>
      </c>
      <c r="G801" s="63" t="s">
        <v>235</v>
      </c>
      <c r="H801" s="63" t="s">
        <v>236</v>
      </c>
    </row>
    <row r="802" spans="6:8" x14ac:dyDescent="0.25">
      <c r="F802" s="63" t="s">
        <v>1037</v>
      </c>
      <c r="G802" s="63" t="s">
        <v>232</v>
      </c>
      <c r="H802" s="63" t="s">
        <v>263</v>
      </c>
    </row>
    <row r="803" spans="6:8" x14ac:dyDescent="0.25">
      <c r="F803" s="63" t="s">
        <v>1038</v>
      </c>
      <c r="G803" s="63" t="s">
        <v>229</v>
      </c>
      <c r="H803" s="63" t="s">
        <v>230</v>
      </c>
    </row>
    <row r="804" spans="6:8" x14ac:dyDescent="0.25">
      <c r="F804" s="63" t="s">
        <v>1039</v>
      </c>
      <c r="G804" s="63" t="s">
        <v>235</v>
      </c>
      <c r="H804" s="63" t="s">
        <v>236</v>
      </c>
    </row>
    <row r="805" spans="6:8" x14ac:dyDescent="0.25">
      <c r="F805" s="63" t="s">
        <v>1040</v>
      </c>
      <c r="G805" s="63" t="s">
        <v>196</v>
      </c>
      <c r="H805" s="63" t="s">
        <v>197</v>
      </c>
    </row>
    <row r="806" spans="6:8" x14ac:dyDescent="0.25">
      <c r="F806" s="63" t="s">
        <v>1041</v>
      </c>
      <c r="G806" s="63" t="s">
        <v>299</v>
      </c>
      <c r="H806" s="63" t="s">
        <v>300</v>
      </c>
    </row>
    <row r="807" spans="6:8" x14ac:dyDescent="0.25">
      <c r="F807" s="63" t="s">
        <v>1042</v>
      </c>
      <c r="G807" s="63" t="s">
        <v>137</v>
      </c>
      <c r="H807" s="63" t="s">
        <v>242</v>
      </c>
    </row>
    <row r="808" spans="6:8" x14ac:dyDescent="0.25">
      <c r="F808" s="63" t="s">
        <v>1043</v>
      </c>
      <c r="G808" s="63" t="s">
        <v>299</v>
      </c>
      <c r="H808" s="63" t="s">
        <v>300</v>
      </c>
    </row>
    <row r="809" spans="6:8" x14ac:dyDescent="0.25">
      <c r="F809" s="63" t="s">
        <v>1044</v>
      </c>
      <c r="G809" s="63" t="s">
        <v>204</v>
      </c>
      <c r="H809" s="63" t="s">
        <v>205</v>
      </c>
    </row>
    <row r="810" spans="6:8" x14ac:dyDescent="0.25">
      <c r="F810" s="63" t="s">
        <v>1045</v>
      </c>
      <c r="G810" s="63" t="s">
        <v>225</v>
      </c>
      <c r="H810" s="63" t="s">
        <v>226</v>
      </c>
    </row>
    <row r="811" spans="6:8" x14ac:dyDescent="0.25">
      <c r="F811" s="63" t="s">
        <v>1046</v>
      </c>
      <c r="G811" s="63" t="s">
        <v>137</v>
      </c>
      <c r="H811" s="63" t="s">
        <v>242</v>
      </c>
    </row>
    <row r="812" spans="6:8" x14ac:dyDescent="0.25">
      <c r="F812" s="63" t="s">
        <v>1047</v>
      </c>
      <c r="G812" s="63" t="s">
        <v>137</v>
      </c>
      <c r="H812" s="63" t="s">
        <v>305</v>
      </c>
    </row>
    <row r="813" spans="6:8" x14ac:dyDescent="0.25">
      <c r="F813" s="63" t="s">
        <v>1048</v>
      </c>
      <c r="G813" s="63" t="s">
        <v>232</v>
      </c>
      <c r="H813" s="63" t="s">
        <v>189</v>
      </c>
    </row>
    <row r="814" spans="6:8" x14ac:dyDescent="0.25">
      <c r="F814" s="63" t="s">
        <v>1049</v>
      </c>
      <c r="G814" s="63" t="s">
        <v>204</v>
      </c>
      <c r="H814" s="63" t="s">
        <v>205</v>
      </c>
    </row>
    <row r="815" spans="6:8" x14ac:dyDescent="0.25">
      <c r="F815" s="63" t="s">
        <v>1050</v>
      </c>
      <c r="G815" s="63" t="s">
        <v>232</v>
      </c>
      <c r="H815" s="63" t="s">
        <v>263</v>
      </c>
    </row>
    <row r="816" spans="6:8" x14ac:dyDescent="0.25">
      <c r="F816" s="63" t="s">
        <v>1051</v>
      </c>
      <c r="G816" s="63" t="s">
        <v>291</v>
      </c>
      <c r="H816" s="63" t="s">
        <v>292</v>
      </c>
    </row>
    <row r="817" spans="6:8" x14ac:dyDescent="0.25">
      <c r="F817" s="63" t="s">
        <v>1052</v>
      </c>
      <c r="G817" s="63" t="s">
        <v>176</v>
      </c>
      <c r="H817" s="63" t="s">
        <v>177</v>
      </c>
    </row>
    <row r="818" spans="6:8" x14ac:dyDescent="0.25">
      <c r="F818" s="63" t="s">
        <v>1053</v>
      </c>
      <c r="G818" s="63" t="s">
        <v>200</v>
      </c>
      <c r="H818" s="63" t="s">
        <v>201</v>
      </c>
    </row>
    <row r="819" spans="6:8" x14ac:dyDescent="0.25">
      <c r="F819" s="63" t="s">
        <v>1054</v>
      </c>
      <c r="G819" s="63" t="s">
        <v>225</v>
      </c>
      <c r="H819" s="63" t="s">
        <v>226</v>
      </c>
    </row>
    <row r="820" spans="6:8" x14ac:dyDescent="0.25">
      <c r="F820" s="63" t="s">
        <v>1055</v>
      </c>
      <c r="G820" s="63" t="s">
        <v>149</v>
      </c>
      <c r="H820" s="63" t="s">
        <v>150</v>
      </c>
    </row>
    <row r="821" spans="6:8" x14ac:dyDescent="0.25">
      <c r="F821" s="63" t="s">
        <v>1056</v>
      </c>
      <c r="G821" s="63" t="s">
        <v>235</v>
      </c>
      <c r="H821" s="63" t="s">
        <v>236</v>
      </c>
    </row>
    <row r="822" spans="6:8" x14ac:dyDescent="0.25">
      <c r="F822" s="63" t="s">
        <v>1057</v>
      </c>
      <c r="G822" s="63" t="s">
        <v>283</v>
      </c>
      <c r="H822" s="63" t="s">
        <v>284</v>
      </c>
    </row>
    <row r="823" spans="6:8" x14ac:dyDescent="0.25">
      <c r="F823" s="63" t="s">
        <v>1058</v>
      </c>
      <c r="G823" s="63" t="s">
        <v>137</v>
      </c>
      <c r="H823" s="63" t="s">
        <v>242</v>
      </c>
    </row>
    <row r="824" spans="6:8" x14ac:dyDescent="0.25">
      <c r="F824" s="63" t="s">
        <v>1059</v>
      </c>
      <c r="G824" s="63" t="s">
        <v>232</v>
      </c>
      <c r="H824" s="63" t="s">
        <v>263</v>
      </c>
    </row>
    <row r="825" spans="6:8" x14ac:dyDescent="0.25">
      <c r="F825" s="63" t="s">
        <v>1060</v>
      </c>
      <c r="G825" s="63" t="s">
        <v>200</v>
      </c>
      <c r="H825" s="63" t="s">
        <v>201</v>
      </c>
    </row>
    <row r="826" spans="6:8" x14ac:dyDescent="0.25">
      <c r="F826" s="63" t="s">
        <v>1061</v>
      </c>
      <c r="G826" s="63" t="s">
        <v>210</v>
      </c>
      <c r="H826" s="63" t="s">
        <v>211</v>
      </c>
    </row>
    <row r="827" spans="6:8" x14ac:dyDescent="0.25">
      <c r="F827" s="63" t="s">
        <v>1062</v>
      </c>
      <c r="G827" s="63" t="s">
        <v>359</v>
      </c>
      <c r="H827" s="63" t="s">
        <v>360</v>
      </c>
    </row>
    <row r="828" spans="6:8" x14ac:dyDescent="0.25">
      <c r="F828" s="63" t="s">
        <v>1063</v>
      </c>
      <c r="G828" s="63" t="s">
        <v>176</v>
      </c>
      <c r="H828" s="63" t="s">
        <v>177</v>
      </c>
    </row>
    <row r="829" spans="6:8" x14ac:dyDescent="0.25">
      <c r="F829" s="63" t="s">
        <v>1064</v>
      </c>
      <c r="G829" s="63" t="s">
        <v>192</v>
      </c>
      <c r="H829" s="63" t="s">
        <v>193</v>
      </c>
    </row>
    <row r="830" spans="6:8" x14ac:dyDescent="0.25">
      <c r="F830" s="63" t="s">
        <v>1065</v>
      </c>
      <c r="G830" s="63" t="s">
        <v>959</v>
      </c>
      <c r="H830" s="63" t="s">
        <v>960</v>
      </c>
    </row>
    <row r="831" spans="6:8" x14ac:dyDescent="0.25">
      <c r="F831" s="63" t="s">
        <v>1066</v>
      </c>
      <c r="G831" s="63" t="s">
        <v>196</v>
      </c>
      <c r="H831" s="63" t="s">
        <v>197</v>
      </c>
    </row>
    <row r="832" spans="6:8" x14ac:dyDescent="0.25">
      <c r="F832" s="63" t="s">
        <v>1067</v>
      </c>
      <c r="G832" s="63" t="s">
        <v>137</v>
      </c>
      <c r="H832" s="63" t="s">
        <v>242</v>
      </c>
    </row>
    <row r="833" spans="6:8" x14ac:dyDescent="0.25">
      <c r="F833" s="63" t="s">
        <v>1068</v>
      </c>
      <c r="G833" s="63" t="s">
        <v>210</v>
      </c>
      <c r="H833" s="63" t="s">
        <v>211</v>
      </c>
    </row>
    <row r="834" spans="6:8" x14ac:dyDescent="0.25">
      <c r="F834" s="63" t="s">
        <v>1069</v>
      </c>
      <c r="G834" s="63" t="s">
        <v>291</v>
      </c>
      <c r="H834" s="63" t="s">
        <v>292</v>
      </c>
    </row>
    <row r="835" spans="6:8" x14ac:dyDescent="0.25">
      <c r="F835" s="63" t="s">
        <v>1070</v>
      </c>
      <c r="G835" s="63" t="s">
        <v>291</v>
      </c>
      <c r="H835" s="63" t="s">
        <v>292</v>
      </c>
    </row>
    <row r="836" spans="6:8" x14ac:dyDescent="0.25">
      <c r="F836" s="63" t="s">
        <v>1071</v>
      </c>
      <c r="G836" s="63" t="s">
        <v>235</v>
      </c>
      <c r="H836" s="63" t="s">
        <v>236</v>
      </c>
    </row>
    <row r="837" spans="6:8" x14ac:dyDescent="0.25">
      <c r="F837" s="63" t="s">
        <v>1072</v>
      </c>
      <c r="G837" s="63" t="s">
        <v>188</v>
      </c>
      <c r="H837" s="63" t="s">
        <v>189</v>
      </c>
    </row>
    <row r="838" spans="6:8" x14ac:dyDescent="0.25">
      <c r="F838" s="63" t="s">
        <v>1073</v>
      </c>
      <c r="G838" s="63" t="s">
        <v>196</v>
      </c>
      <c r="H838" s="63" t="s">
        <v>197</v>
      </c>
    </row>
    <row r="839" spans="6:8" x14ac:dyDescent="0.25">
      <c r="F839" s="63" t="s">
        <v>1074</v>
      </c>
      <c r="G839" s="63" t="s">
        <v>359</v>
      </c>
      <c r="H839" s="63" t="s">
        <v>377</v>
      </c>
    </row>
    <row r="840" spans="6:8" x14ac:dyDescent="0.25">
      <c r="F840" s="63" t="s">
        <v>1075</v>
      </c>
      <c r="G840" s="63" t="s">
        <v>188</v>
      </c>
      <c r="H840" s="63" t="s">
        <v>189</v>
      </c>
    </row>
    <row r="841" spans="6:8" x14ac:dyDescent="0.25">
      <c r="F841" s="63" t="s">
        <v>1076</v>
      </c>
      <c r="G841" s="63" t="s">
        <v>210</v>
      </c>
      <c r="H841" s="63" t="s">
        <v>211</v>
      </c>
    </row>
    <row r="842" spans="6:8" x14ac:dyDescent="0.25">
      <c r="F842" s="63" t="s">
        <v>1077</v>
      </c>
      <c r="G842" s="63" t="s">
        <v>291</v>
      </c>
      <c r="H842" s="63" t="s">
        <v>292</v>
      </c>
    </row>
    <row r="843" spans="6:8" x14ac:dyDescent="0.25">
      <c r="F843" s="63" t="s">
        <v>1078</v>
      </c>
      <c r="G843" s="63" t="s">
        <v>149</v>
      </c>
      <c r="H843" s="63" t="s">
        <v>150</v>
      </c>
    </row>
    <row r="844" spans="6:8" x14ac:dyDescent="0.25">
      <c r="F844" s="63" t="s">
        <v>1079</v>
      </c>
      <c r="G844" s="63" t="s">
        <v>137</v>
      </c>
      <c r="H844" s="63" t="s">
        <v>138</v>
      </c>
    </row>
    <row r="845" spans="6:8" x14ac:dyDescent="0.25">
      <c r="F845" s="63" t="s">
        <v>1080</v>
      </c>
      <c r="G845" s="63" t="s">
        <v>291</v>
      </c>
      <c r="H845" s="63" t="s">
        <v>292</v>
      </c>
    </row>
    <row r="846" spans="6:8" x14ac:dyDescent="0.25">
      <c r="F846" s="63" t="s">
        <v>1081</v>
      </c>
      <c r="G846" s="63" t="s">
        <v>166</v>
      </c>
      <c r="H846" s="63" t="s">
        <v>167</v>
      </c>
    </row>
    <row r="847" spans="6:8" x14ac:dyDescent="0.25">
      <c r="F847" s="63" t="s">
        <v>1082</v>
      </c>
      <c r="G847" s="63" t="s">
        <v>188</v>
      </c>
      <c r="H847" s="63" t="s">
        <v>189</v>
      </c>
    </row>
    <row r="848" spans="6:8" x14ac:dyDescent="0.25">
      <c r="F848" s="63" t="s">
        <v>1083</v>
      </c>
      <c r="G848" s="63" t="s">
        <v>149</v>
      </c>
      <c r="H848" s="63" t="s">
        <v>150</v>
      </c>
    </row>
    <row r="849" spans="6:8" x14ac:dyDescent="0.25">
      <c r="F849" s="63" t="s">
        <v>1084</v>
      </c>
      <c r="G849" s="63" t="s">
        <v>181</v>
      </c>
      <c r="H849" s="63" t="s">
        <v>280</v>
      </c>
    </row>
    <row r="850" spans="6:8" x14ac:dyDescent="0.25">
      <c r="F850" s="63" t="s">
        <v>1085</v>
      </c>
      <c r="G850" s="63" t="s">
        <v>192</v>
      </c>
      <c r="H850" s="63" t="s">
        <v>193</v>
      </c>
    </row>
    <row r="851" spans="6:8" x14ac:dyDescent="0.25">
      <c r="F851" s="63" t="s">
        <v>1086</v>
      </c>
      <c r="G851" s="63" t="s">
        <v>232</v>
      </c>
      <c r="H851" s="63" t="s">
        <v>263</v>
      </c>
    </row>
    <row r="852" spans="6:8" x14ac:dyDescent="0.25">
      <c r="F852" s="63" t="s">
        <v>1087</v>
      </c>
      <c r="G852" s="63" t="s">
        <v>181</v>
      </c>
      <c r="H852" s="63" t="s">
        <v>280</v>
      </c>
    </row>
    <row r="853" spans="6:8" x14ac:dyDescent="0.25">
      <c r="F853" s="63" t="s">
        <v>1088</v>
      </c>
      <c r="G853" s="63" t="s">
        <v>313</v>
      </c>
      <c r="H853" s="63" t="s">
        <v>314</v>
      </c>
    </row>
    <row r="854" spans="6:8" x14ac:dyDescent="0.25">
      <c r="F854" s="63" t="s">
        <v>1089</v>
      </c>
      <c r="G854" s="63" t="s">
        <v>181</v>
      </c>
      <c r="H854" s="63" t="s">
        <v>182</v>
      </c>
    </row>
    <row r="855" spans="6:8" x14ac:dyDescent="0.25">
      <c r="F855" s="63" t="s">
        <v>1090</v>
      </c>
      <c r="G855" s="63" t="s">
        <v>137</v>
      </c>
      <c r="H855" s="63" t="s">
        <v>138</v>
      </c>
    </row>
    <row r="856" spans="6:8" x14ac:dyDescent="0.25">
      <c r="F856" s="63" t="s">
        <v>1091</v>
      </c>
      <c r="G856" s="63" t="s">
        <v>188</v>
      </c>
      <c r="H856" s="63" t="s">
        <v>189</v>
      </c>
    </row>
    <row r="857" spans="6:8" x14ac:dyDescent="0.25">
      <c r="F857" s="63" t="s">
        <v>1092</v>
      </c>
      <c r="G857" s="63" t="s">
        <v>476</v>
      </c>
      <c r="H857" s="63" t="s">
        <v>214</v>
      </c>
    </row>
    <row r="858" spans="6:8" x14ac:dyDescent="0.25">
      <c r="F858" s="63" t="s">
        <v>1093</v>
      </c>
      <c r="G858" s="63" t="s">
        <v>196</v>
      </c>
      <c r="H858" s="63" t="s">
        <v>197</v>
      </c>
    </row>
    <row r="859" spans="6:8" x14ac:dyDescent="0.25">
      <c r="F859" s="63" t="s">
        <v>1094</v>
      </c>
      <c r="G859" s="63" t="s">
        <v>181</v>
      </c>
      <c r="H859" s="63" t="s">
        <v>280</v>
      </c>
    </row>
    <row r="860" spans="6:8" x14ac:dyDescent="0.25">
      <c r="F860" s="63" t="s">
        <v>1095</v>
      </c>
      <c r="G860" s="63" t="s">
        <v>181</v>
      </c>
      <c r="H860" s="63" t="s">
        <v>182</v>
      </c>
    </row>
    <row r="861" spans="6:8" x14ac:dyDescent="0.25">
      <c r="F861" s="63" t="s">
        <v>1096</v>
      </c>
      <c r="G861" s="63" t="s">
        <v>137</v>
      </c>
      <c r="H861" s="63" t="s">
        <v>242</v>
      </c>
    </row>
    <row r="862" spans="6:8" x14ac:dyDescent="0.25">
      <c r="F862" s="63" t="s">
        <v>1097</v>
      </c>
      <c r="G862" s="63" t="s">
        <v>196</v>
      </c>
      <c r="H862" s="63" t="s">
        <v>197</v>
      </c>
    </row>
    <row r="863" spans="6:8" x14ac:dyDescent="0.25">
      <c r="F863" s="63" t="s">
        <v>1098</v>
      </c>
      <c r="G863" s="63" t="s">
        <v>200</v>
      </c>
      <c r="H863" s="63" t="s">
        <v>201</v>
      </c>
    </row>
    <row r="864" spans="6:8" x14ac:dyDescent="0.25">
      <c r="F864" s="63" t="s">
        <v>1099</v>
      </c>
      <c r="G864" s="63" t="s">
        <v>137</v>
      </c>
      <c r="H864" s="63" t="s">
        <v>242</v>
      </c>
    </row>
    <row r="865" spans="6:8" x14ac:dyDescent="0.25">
      <c r="F865" s="63" t="s">
        <v>1100</v>
      </c>
      <c r="G865" s="63" t="s">
        <v>196</v>
      </c>
      <c r="H865" s="63" t="s">
        <v>197</v>
      </c>
    </row>
    <row r="866" spans="6:8" x14ac:dyDescent="0.25">
      <c r="F866" s="63" t="s">
        <v>1101</v>
      </c>
      <c r="G866" s="63" t="s">
        <v>232</v>
      </c>
      <c r="H866" s="63" t="s">
        <v>263</v>
      </c>
    </row>
    <row r="867" spans="6:8" x14ac:dyDescent="0.25">
      <c r="F867" s="63" t="s">
        <v>1102</v>
      </c>
      <c r="G867" s="63" t="s">
        <v>291</v>
      </c>
      <c r="H867" s="63" t="s">
        <v>292</v>
      </c>
    </row>
    <row r="868" spans="6:8" x14ac:dyDescent="0.25">
      <c r="F868" s="63" t="s">
        <v>1103</v>
      </c>
      <c r="G868" s="63" t="s">
        <v>213</v>
      </c>
      <c r="H868" s="63" t="s">
        <v>214</v>
      </c>
    </row>
    <row r="869" spans="6:8" x14ac:dyDescent="0.25">
      <c r="F869" s="63" t="s">
        <v>1104</v>
      </c>
      <c r="G869" s="63" t="s">
        <v>383</v>
      </c>
      <c r="H869" s="63" t="s">
        <v>314</v>
      </c>
    </row>
    <row r="870" spans="6:8" x14ac:dyDescent="0.25">
      <c r="F870" s="63" t="s">
        <v>1105</v>
      </c>
      <c r="G870" s="63" t="s">
        <v>171</v>
      </c>
      <c r="H870" s="63" t="s">
        <v>172</v>
      </c>
    </row>
    <row r="871" spans="6:8" x14ac:dyDescent="0.25">
      <c r="F871" s="63" t="s">
        <v>1106</v>
      </c>
      <c r="G871" s="63" t="s">
        <v>166</v>
      </c>
      <c r="H871" s="63" t="s">
        <v>167</v>
      </c>
    </row>
    <row r="872" spans="6:8" x14ac:dyDescent="0.25">
      <c r="F872" s="63" t="s">
        <v>1107</v>
      </c>
      <c r="G872" s="63" t="s">
        <v>359</v>
      </c>
      <c r="H872" s="63" t="s">
        <v>360</v>
      </c>
    </row>
    <row r="873" spans="6:8" x14ac:dyDescent="0.25">
      <c r="F873" s="63" t="s">
        <v>1108</v>
      </c>
      <c r="G873" s="63" t="s">
        <v>188</v>
      </c>
      <c r="H873" s="63" t="s">
        <v>189</v>
      </c>
    </row>
    <row r="874" spans="6:8" x14ac:dyDescent="0.25">
      <c r="F874" s="63" t="s">
        <v>1109</v>
      </c>
      <c r="G874" s="63" t="s">
        <v>137</v>
      </c>
      <c r="H874" s="63" t="s">
        <v>159</v>
      </c>
    </row>
    <row r="875" spans="6:8" x14ac:dyDescent="0.25">
      <c r="F875" s="63" t="s">
        <v>1110</v>
      </c>
      <c r="G875" s="63" t="s">
        <v>216</v>
      </c>
      <c r="H875" s="63" t="s">
        <v>217</v>
      </c>
    </row>
    <row r="876" spans="6:8" x14ac:dyDescent="0.25">
      <c r="F876" s="63" t="s">
        <v>1111</v>
      </c>
      <c r="G876" s="63" t="s">
        <v>181</v>
      </c>
      <c r="H876" s="63" t="s">
        <v>280</v>
      </c>
    </row>
    <row r="877" spans="6:8" x14ac:dyDescent="0.25">
      <c r="F877" s="63" t="s">
        <v>1112</v>
      </c>
      <c r="G877" s="63" t="s">
        <v>166</v>
      </c>
      <c r="H877" s="63" t="s">
        <v>167</v>
      </c>
    </row>
    <row r="878" spans="6:8" x14ac:dyDescent="0.25">
      <c r="F878" s="63" t="s">
        <v>1113</v>
      </c>
      <c r="G878" s="63" t="s">
        <v>210</v>
      </c>
      <c r="H878" s="63" t="s">
        <v>211</v>
      </c>
    </row>
    <row r="879" spans="6:8" x14ac:dyDescent="0.25">
      <c r="F879" s="63" t="s">
        <v>1114</v>
      </c>
      <c r="G879" s="63" t="s">
        <v>137</v>
      </c>
      <c r="H879" s="63" t="s">
        <v>138</v>
      </c>
    </row>
    <row r="880" spans="6:8" x14ac:dyDescent="0.25">
      <c r="F880" s="63" t="s">
        <v>1115</v>
      </c>
      <c r="G880" s="63" t="s">
        <v>235</v>
      </c>
      <c r="H880" s="63" t="s">
        <v>236</v>
      </c>
    </row>
    <row r="881" spans="6:8" x14ac:dyDescent="0.25">
      <c r="F881" s="63" t="s">
        <v>1116</v>
      </c>
      <c r="G881" s="63" t="s">
        <v>232</v>
      </c>
      <c r="H881" s="63" t="s">
        <v>233</v>
      </c>
    </row>
    <row r="882" spans="6:8" x14ac:dyDescent="0.25">
      <c r="F882" s="63" t="s">
        <v>1117</v>
      </c>
      <c r="G882" s="63" t="s">
        <v>204</v>
      </c>
      <c r="H882" s="63" t="s">
        <v>205</v>
      </c>
    </row>
    <row r="883" spans="6:8" x14ac:dyDescent="0.25">
      <c r="F883" s="63" t="s">
        <v>1118</v>
      </c>
      <c r="G883" s="63" t="s">
        <v>204</v>
      </c>
      <c r="H883" s="63" t="s">
        <v>205</v>
      </c>
    </row>
    <row r="884" spans="6:8" x14ac:dyDescent="0.25">
      <c r="F884" s="63" t="s">
        <v>1119</v>
      </c>
      <c r="G884" s="63" t="s">
        <v>359</v>
      </c>
      <c r="H884" s="63" t="s">
        <v>360</v>
      </c>
    </row>
    <row r="885" spans="6:8" x14ac:dyDescent="0.25">
      <c r="F885" s="63" t="s">
        <v>1120</v>
      </c>
      <c r="G885" s="63" t="s">
        <v>359</v>
      </c>
      <c r="H885" s="63" t="s">
        <v>377</v>
      </c>
    </row>
    <row r="886" spans="6:8" x14ac:dyDescent="0.25">
      <c r="F886" s="63" t="s">
        <v>1121</v>
      </c>
      <c r="G886" s="63" t="s">
        <v>192</v>
      </c>
      <c r="H886" s="63" t="s">
        <v>193</v>
      </c>
    </row>
    <row r="887" spans="6:8" x14ac:dyDescent="0.25">
      <c r="F887" s="63" t="s">
        <v>1122</v>
      </c>
      <c r="G887" s="63" t="s">
        <v>166</v>
      </c>
      <c r="H887" s="63" t="s">
        <v>167</v>
      </c>
    </row>
    <row r="888" spans="6:8" x14ac:dyDescent="0.25">
      <c r="F888" s="63" t="s">
        <v>1123</v>
      </c>
      <c r="G888" s="63" t="s">
        <v>181</v>
      </c>
      <c r="H888" s="63" t="s">
        <v>182</v>
      </c>
    </row>
    <row r="889" spans="6:8" x14ac:dyDescent="0.25">
      <c r="F889" s="63" t="s">
        <v>1124</v>
      </c>
      <c r="G889" s="63" t="s">
        <v>232</v>
      </c>
      <c r="H889" s="63" t="s">
        <v>263</v>
      </c>
    </row>
    <row r="890" spans="6:8" x14ac:dyDescent="0.25">
      <c r="F890" s="63" t="s">
        <v>1125</v>
      </c>
      <c r="G890" s="63" t="s">
        <v>476</v>
      </c>
      <c r="H890" s="63" t="s">
        <v>214</v>
      </c>
    </row>
    <row r="891" spans="6:8" x14ac:dyDescent="0.25">
      <c r="F891" s="63" t="s">
        <v>1126</v>
      </c>
      <c r="G891" s="63" t="s">
        <v>196</v>
      </c>
      <c r="H891" s="63" t="s">
        <v>197</v>
      </c>
    </row>
    <row r="892" spans="6:8" x14ac:dyDescent="0.25">
      <c r="F892" s="63" t="s">
        <v>1127</v>
      </c>
      <c r="G892" s="63" t="s">
        <v>232</v>
      </c>
      <c r="H892" s="63" t="s">
        <v>189</v>
      </c>
    </row>
    <row r="893" spans="6:8" x14ac:dyDescent="0.25">
      <c r="F893" s="63" t="s">
        <v>1128</v>
      </c>
      <c r="G893" s="63" t="s">
        <v>359</v>
      </c>
      <c r="H893" s="63" t="s">
        <v>360</v>
      </c>
    </row>
    <row r="894" spans="6:8" x14ac:dyDescent="0.25">
      <c r="F894" s="63" t="s">
        <v>1129</v>
      </c>
      <c r="G894" s="63" t="s">
        <v>210</v>
      </c>
      <c r="H894" s="63" t="s">
        <v>211</v>
      </c>
    </row>
    <row r="895" spans="6:8" x14ac:dyDescent="0.25">
      <c r="F895" s="63" t="s">
        <v>1130</v>
      </c>
      <c r="G895" s="63" t="s">
        <v>181</v>
      </c>
      <c r="H895" s="63" t="s">
        <v>182</v>
      </c>
    </row>
    <row r="896" spans="6:8" x14ac:dyDescent="0.25">
      <c r="F896" s="63" t="s">
        <v>1131</v>
      </c>
      <c r="G896" s="63" t="s">
        <v>232</v>
      </c>
      <c r="H896" s="63" t="s">
        <v>263</v>
      </c>
    </row>
    <row r="897" spans="6:8" x14ac:dyDescent="0.25">
      <c r="F897" s="63" t="s">
        <v>1132</v>
      </c>
      <c r="G897" s="63" t="s">
        <v>137</v>
      </c>
      <c r="H897" s="63" t="s">
        <v>242</v>
      </c>
    </row>
    <row r="898" spans="6:8" x14ac:dyDescent="0.25">
      <c r="F898" s="63" t="s">
        <v>1133</v>
      </c>
      <c r="G898" s="63" t="s">
        <v>359</v>
      </c>
      <c r="H898" s="63" t="s">
        <v>360</v>
      </c>
    </row>
    <row r="899" spans="6:8" x14ac:dyDescent="0.25">
      <c r="F899" s="63" t="s">
        <v>1134</v>
      </c>
      <c r="G899" s="63" t="s">
        <v>220</v>
      </c>
      <c r="H899" s="63" t="s">
        <v>221</v>
      </c>
    </row>
    <row r="900" spans="6:8" x14ac:dyDescent="0.25">
      <c r="F900" s="63" t="s">
        <v>1135</v>
      </c>
      <c r="G900" s="63" t="s">
        <v>210</v>
      </c>
      <c r="H900" s="63" t="s">
        <v>211</v>
      </c>
    </row>
    <row r="901" spans="6:8" x14ac:dyDescent="0.25">
      <c r="F901" s="63" t="s">
        <v>1136</v>
      </c>
      <c r="G901" s="63" t="s">
        <v>137</v>
      </c>
      <c r="H901" s="63" t="s">
        <v>159</v>
      </c>
    </row>
    <row r="902" spans="6:8" x14ac:dyDescent="0.25">
      <c r="F902" s="63" t="s">
        <v>1137</v>
      </c>
      <c r="G902" s="63" t="s">
        <v>291</v>
      </c>
      <c r="H902" s="63" t="s">
        <v>292</v>
      </c>
    </row>
    <row r="903" spans="6:8" x14ac:dyDescent="0.25">
      <c r="F903" s="63" t="s">
        <v>1138</v>
      </c>
      <c r="G903" s="63" t="s">
        <v>137</v>
      </c>
      <c r="H903" s="63" t="s">
        <v>138</v>
      </c>
    </row>
    <row r="904" spans="6:8" x14ac:dyDescent="0.25">
      <c r="F904" s="63" t="s">
        <v>1139</v>
      </c>
      <c r="G904" s="63" t="s">
        <v>137</v>
      </c>
      <c r="H904" s="63" t="s">
        <v>138</v>
      </c>
    </row>
    <row r="905" spans="6:8" x14ac:dyDescent="0.25">
      <c r="F905" s="63" t="s">
        <v>1140</v>
      </c>
      <c r="G905" s="63" t="s">
        <v>229</v>
      </c>
      <c r="H905" s="63" t="s">
        <v>230</v>
      </c>
    </row>
    <row r="906" spans="6:8" x14ac:dyDescent="0.25">
      <c r="F906" s="63" t="s">
        <v>1141</v>
      </c>
      <c r="G906" s="63" t="s">
        <v>225</v>
      </c>
      <c r="H906" s="63" t="s">
        <v>226</v>
      </c>
    </row>
    <row r="907" spans="6:8" x14ac:dyDescent="0.25">
      <c r="F907" s="63" t="s">
        <v>1142</v>
      </c>
      <c r="G907" s="63" t="s">
        <v>137</v>
      </c>
      <c r="H907" s="63" t="s">
        <v>138</v>
      </c>
    </row>
    <row r="908" spans="6:8" x14ac:dyDescent="0.25">
      <c r="F908" s="63" t="s">
        <v>1143</v>
      </c>
      <c r="G908" s="63" t="s">
        <v>196</v>
      </c>
      <c r="H908" s="63" t="s">
        <v>197</v>
      </c>
    </row>
    <row r="909" spans="6:8" x14ac:dyDescent="0.25">
      <c r="F909" s="63" t="s">
        <v>1144</v>
      </c>
      <c r="G909" s="63" t="s">
        <v>213</v>
      </c>
      <c r="H909" s="63" t="s">
        <v>214</v>
      </c>
    </row>
    <row r="910" spans="6:8" x14ac:dyDescent="0.25">
      <c r="F910" s="63" t="s">
        <v>1145</v>
      </c>
      <c r="G910" s="63" t="s">
        <v>225</v>
      </c>
      <c r="H910" s="63" t="s">
        <v>226</v>
      </c>
    </row>
    <row r="911" spans="6:8" x14ac:dyDescent="0.25">
      <c r="F911" s="63" t="s">
        <v>1146</v>
      </c>
      <c r="G911" s="63" t="s">
        <v>210</v>
      </c>
      <c r="H911" s="63" t="s">
        <v>211</v>
      </c>
    </row>
    <row r="912" spans="6:8" x14ac:dyDescent="0.25">
      <c r="F912" s="63" t="s">
        <v>1147</v>
      </c>
      <c r="G912" s="63" t="s">
        <v>225</v>
      </c>
      <c r="H912" s="63" t="s">
        <v>226</v>
      </c>
    </row>
    <row r="913" spans="6:8" x14ac:dyDescent="0.25">
      <c r="F913" s="63" t="s">
        <v>1148</v>
      </c>
      <c r="G913" s="63" t="s">
        <v>137</v>
      </c>
      <c r="H913" s="63" t="s">
        <v>242</v>
      </c>
    </row>
    <row r="914" spans="6:8" x14ac:dyDescent="0.25">
      <c r="F914" s="63" t="s">
        <v>1149</v>
      </c>
      <c r="G914" s="63" t="s">
        <v>210</v>
      </c>
      <c r="H914" s="63" t="s">
        <v>211</v>
      </c>
    </row>
    <row r="915" spans="6:8" x14ac:dyDescent="0.25">
      <c r="F915" s="63" t="s">
        <v>1150</v>
      </c>
      <c r="G915" s="63" t="s">
        <v>196</v>
      </c>
      <c r="H915" s="63" t="s">
        <v>197</v>
      </c>
    </row>
    <row r="916" spans="6:8" x14ac:dyDescent="0.25">
      <c r="F916" s="63" t="s">
        <v>1151</v>
      </c>
      <c r="G916" s="63" t="s">
        <v>225</v>
      </c>
      <c r="H916" s="63" t="s">
        <v>226</v>
      </c>
    </row>
    <row r="917" spans="6:8" x14ac:dyDescent="0.25">
      <c r="F917" s="63" t="s">
        <v>1152</v>
      </c>
      <c r="G917" s="63" t="s">
        <v>181</v>
      </c>
      <c r="H917" s="63" t="s">
        <v>280</v>
      </c>
    </row>
    <row r="918" spans="6:8" x14ac:dyDescent="0.25">
      <c r="F918" s="63" t="s">
        <v>1153</v>
      </c>
      <c r="G918" s="63" t="s">
        <v>196</v>
      </c>
      <c r="H918" s="63" t="s">
        <v>197</v>
      </c>
    </row>
    <row r="919" spans="6:8" x14ac:dyDescent="0.25">
      <c r="F919" s="63" t="s">
        <v>1154</v>
      </c>
      <c r="G919" s="63" t="s">
        <v>235</v>
      </c>
      <c r="H919" s="63" t="s">
        <v>236</v>
      </c>
    </row>
    <row r="920" spans="6:8" x14ac:dyDescent="0.25">
      <c r="F920" s="63" t="s">
        <v>1155</v>
      </c>
      <c r="G920" s="63" t="s">
        <v>299</v>
      </c>
      <c r="H920" s="63" t="s">
        <v>300</v>
      </c>
    </row>
    <row r="921" spans="6:8" x14ac:dyDescent="0.25">
      <c r="F921" s="63" t="s">
        <v>1156</v>
      </c>
      <c r="G921" s="63" t="s">
        <v>232</v>
      </c>
      <c r="H921" s="63" t="s">
        <v>233</v>
      </c>
    </row>
    <row r="922" spans="6:8" x14ac:dyDescent="0.25">
      <c r="F922" s="63" t="s">
        <v>1157</v>
      </c>
      <c r="G922" s="63" t="s">
        <v>176</v>
      </c>
      <c r="H922" s="63" t="s">
        <v>177</v>
      </c>
    </row>
    <row r="923" spans="6:8" x14ac:dyDescent="0.25">
      <c r="F923" s="63" t="s">
        <v>1158</v>
      </c>
      <c r="G923" s="63" t="s">
        <v>225</v>
      </c>
      <c r="H923" s="63" t="s">
        <v>226</v>
      </c>
    </row>
    <row r="924" spans="6:8" x14ac:dyDescent="0.25">
      <c r="F924" s="63" t="s">
        <v>1159</v>
      </c>
      <c r="G924" s="63" t="s">
        <v>225</v>
      </c>
      <c r="H924" s="63" t="s">
        <v>1160</v>
      </c>
    </row>
    <row r="925" spans="6:8" x14ac:dyDescent="0.25">
      <c r="F925" s="63" t="s">
        <v>1161</v>
      </c>
      <c r="G925" s="63" t="s">
        <v>181</v>
      </c>
      <c r="H925" s="63" t="s">
        <v>280</v>
      </c>
    </row>
    <row r="926" spans="6:8" x14ac:dyDescent="0.25">
      <c r="F926" s="63" t="s">
        <v>1162</v>
      </c>
      <c r="G926" s="63" t="s">
        <v>229</v>
      </c>
      <c r="H926" s="63" t="s">
        <v>230</v>
      </c>
    </row>
    <row r="927" spans="6:8" x14ac:dyDescent="0.25">
      <c r="F927" s="63" t="s">
        <v>1163</v>
      </c>
      <c r="G927" s="63" t="s">
        <v>259</v>
      </c>
      <c r="H927" s="63" t="s">
        <v>260</v>
      </c>
    </row>
    <row r="928" spans="6:8" x14ac:dyDescent="0.25">
      <c r="F928" s="63" t="s">
        <v>1164</v>
      </c>
      <c r="G928" s="63" t="s">
        <v>137</v>
      </c>
      <c r="H928" s="63" t="s">
        <v>242</v>
      </c>
    </row>
    <row r="929" spans="6:8" x14ac:dyDescent="0.25">
      <c r="F929" s="63" t="s">
        <v>1165</v>
      </c>
      <c r="G929" s="63" t="s">
        <v>232</v>
      </c>
      <c r="H929" s="63" t="s">
        <v>263</v>
      </c>
    </row>
    <row r="930" spans="6:8" x14ac:dyDescent="0.25">
      <c r="F930" s="63" t="s">
        <v>1166</v>
      </c>
      <c r="G930" s="63" t="s">
        <v>181</v>
      </c>
      <c r="H930" s="63" t="s">
        <v>182</v>
      </c>
    </row>
    <row r="931" spans="6:8" x14ac:dyDescent="0.25">
      <c r="F931" s="63" t="s">
        <v>1167</v>
      </c>
      <c r="G931" s="63" t="s">
        <v>515</v>
      </c>
      <c r="H931" s="63" t="s">
        <v>205</v>
      </c>
    </row>
    <row r="932" spans="6:8" x14ac:dyDescent="0.25">
      <c r="F932" s="63" t="s">
        <v>1168</v>
      </c>
      <c r="G932" s="63" t="s">
        <v>232</v>
      </c>
      <c r="H932" s="63" t="s">
        <v>263</v>
      </c>
    </row>
    <row r="933" spans="6:8" x14ac:dyDescent="0.25">
      <c r="F933" s="63" t="s">
        <v>1169</v>
      </c>
      <c r="G933" s="63" t="s">
        <v>210</v>
      </c>
      <c r="H933" s="63" t="s">
        <v>211</v>
      </c>
    </row>
    <row r="934" spans="6:8" x14ac:dyDescent="0.25">
      <c r="F934" s="63" t="s">
        <v>1170</v>
      </c>
      <c r="G934" s="63" t="s">
        <v>137</v>
      </c>
      <c r="H934" s="63" t="s">
        <v>242</v>
      </c>
    </row>
    <row r="935" spans="6:8" x14ac:dyDescent="0.25">
      <c r="F935" s="63" t="s">
        <v>1171</v>
      </c>
      <c r="G935" s="63" t="s">
        <v>232</v>
      </c>
      <c r="H935" s="63" t="s">
        <v>263</v>
      </c>
    </row>
    <row r="936" spans="6:8" x14ac:dyDescent="0.25">
      <c r="F936" s="63" t="s">
        <v>1172</v>
      </c>
      <c r="G936" s="63" t="s">
        <v>229</v>
      </c>
      <c r="H936" s="63" t="s">
        <v>230</v>
      </c>
    </row>
    <row r="937" spans="6:8" x14ac:dyDescent="0.25">
      <c r="F937" s="63" t="s">
        <v>1173</v>
      </c>
      <c r="G937" s="63" t="s">
        <v>149</v>
      </c>
      <c r="H937" s="63" t="s">
        <v>150</v>
      </c>
    </row>
    <row r="938" spans="6:8" x14ac:dyDescent="0.25">
      <c r="F938" s="63" t="s">
        <v>1174</v>
      </c>
      <c r="G938" s="63" t="s">
        <v>476</v>
      </c>
      <c r="H938" s="63" t="s">
        <v>214</v>
      </c>
    </row>
    <row r="939" spans="6:8" x14ac:dyDescent="0.25">
      <c r="F939" s="63" t="s">
        <v>1175</v>
      </c>
      <c r="G939" s="63" t="s">
        <v>359</v>
      </c>
      <c r="H939" s="63" t="s">
        <v>360</v>
      </c>
    </row>
    <row r="940" spans="6:8" x14ac:dyDescent="0.25">
      <c r="F940" s="63" t="s">
        <v>1176</v>
      </c>
      <c r="G940" s="63" t="s">
        <v>137</v>
      </c>
      <c r="H940" s="63" t="s">
        <v>138</v>
      </c>
    </row>
    <row r="941" spans="6:8" x14ac:dyDescent="0.25">
      <c r="F941" s="63" t="s">
        <v>1177</v>
      </c>
      <c r="G941" s="63" t="s">
        <v>299</v>
      </c>
      <c r="H941" s="63" t="s">
        <v>300</v>
      </c>
    </row>
    <row r="942" spans="6:8" x14ac:dyDescent="0.25">
      <c r="F942" s="63" t="s">
        <v>1178</v>
      </c>
      <c r="G942" s="63" t="s">
        <v>259</v>
      </c>
      <c r="H942" s="63" t="s">
        <v>260</v>
      </c>
    </row>
    <row r="943" spans="6:8" x14ac:dyDescent="0.25">
      <c r="F943" s="63" t="s">
        <v>1179</v>
      </c>
      <c r="G943" s="63" t="s">
        <v>210</v>
      </c>
      <c r="H943" s="63" t="s">
        <v>211</v>
      </c>
    </row>
    <row r="944" spans="6:8" x14ac:dyDescent="0.25">
      <c r="F944" s="63" t="s">
        <v>1180</v>
      </c>
      <c r="G944" s="63" t="s">
        <v>267</v>
      </c>
      <c r="H944" s="63" t="s">
        <v>205</v>
      </c>
    </row>
    <row r="945" spans="6:8" x14ac:dyDescent="0.25">
      <c r="F945" s="63" t="s">
        <v>1181</v>
      </c>
      <c r="G945" s="63" t="s">
        <v>149</v>
      </c>
      <c r="H945" s="63" t="s">
        <v>150</v>
      </c>
    </row>
    <row r="946" spans="6:8" x14ac:dyDescent="0.25">
      <c r="F946" s="63" t="s">
        <v>1182</v>
      </c>
      <c r="G946" s="63" t="s">
        <v>188</v>
      </c>
      <c r="H946" s="63" t="s">
        <v>189</v>
      </c>
    </row>
    <row r="947" spans="6:8" x14ac:dyDescent="0.25">
      <c r="F947" s="63" t="s">
        <v>1183</v>
      </c>
      <c r="G947" s="63" t="s">
        <v>232</v>
      </c>
      <c r="H947" s="63" t="s">
        <v>263</v>
      </c>
    </row>
    <row r="948" spans="6:8" x14ac:dyDescent="0.25">
      <c r="F948" s="63" t="s">
        <v>1184</v>
      </c>
      <c r="G948" s="63" t="s">
        <v>232</v>
      </c>
      <c r="H948" s="63" t="s">
        <v>263</v>
      </c>
    </row>
    <row r="949" spans="6:8" x14ac:dyDescent="0.25">
      <c r="F949" s="63" t="s">
        <v>1185</v>
      </c>
      <c r="G949" s="63" t="s">
        <v>137</v>
      </c>
      <c r="H949" s="63" t="s">
        <v>242</v>
      </c>
    </row>
    <row r="950" spans="6:8" x14ac:dyDescent="0.25">
      <c r="F950" s="63" t="s">
        <v>1186</v>
      </c>
      <c r="G950" s="63" t="s">
        <v>188</v>
      </c>
      <c r="H950" s="63" t="s">
        <v>189</v>
      </c>
    </row>
    <row r="951" spans="6:8" x14ac:dyDescent="0.25">
      <c r="F951" s="63" t="s">
        <v>1187</v>
      </c>
      <c r="G951" s="63" t="s">
        <v>220</v>
      </c>
      <c r="H951" s="63" t="s">
        <v>221</v>
      </c>
    </row>
    <row r="952" spans="6:8" x14ac:dyDescent="0.25">
      <c r="F952" s="63" t="s">
        <v>1188</v>
      </c>
      <c r="G952" s="63" t="s">
        <v>232</v>
      </c>
      <c r="H952" s="63" t="s">
        <v>263</v>
      </c>
    </row>
    <row r="953" spans="6:8" x14ac:dyDescent="0.25">
      <c r="F953" s="63" t="s">
        <v>1189</v>
      </c>
      <c r="G953" s="63" t="s">
        <v>188</v>
      </c>
      <c r="H953" s="63" t="s">
        <v>189</v>
      </c>
    </row>
    <row r="954" spans="6:8" x14ac:dyDescent="0.25">
      <c r="F954" s="63" t="s">
        <v>1190</v>
      </c>
      <c r="G954" s="63" t="s">
        <v>476</v>
      </c>
      <c r="H954" s="63" t="s">
        <v>214</v>
      </c>
    </row>
    <row r="955" spans="6:8" x14ac:dyDescent="0.25">
      <c r="F955" s="63" t="s">
        <v>1191</v>
      </c>
      <c r="G955" s="63" t="s">
        <v>149</v>
      </c>
      <c r="H955" s="63" t="s">
        <v>150</v>
      </c>
    </row>
    <row r="956" spans="6:8" x14ac:dyDescent="0.25">
      <c r="F956" s="63" t="s">
        <v>1192</v>
      </c>
      <c r="G956" s="63" t="s">
        <v>188</v>
      </c>
      <c r="H956" s="63" t="s">
        <v>189</v>
      </c>
    </row>
    <row r="957" spans="6:8" x14ac:dyDescent="0.25">
      <c r="F957" s="63" t="s">
        <v>1193</v>
      </c>
      <c r="G957" s="63" t="s">
        <v>229</v>
      </c>
      <c r="H957" s="63" t="s">
        <v>230</v>
      </c>
    </row>
    <row r="958" spans="6:8" x14ac:dyDescent="0.25">
      <c r="F958" s="63" t="s">
        <v>1194</v>
      </c>
      <c r="G958" s="63" t="s">
        <v>196</v>
      </c>
      <c r="H958" s="63" t="s">
        <v>197</v>
      </c>
    </row>
    <row r="959" spans="6:8" x14ac:dyDescent="0.25">
      <c r="F959" s="63" t="s">
        <v>1195</v>
      </c>
      <c r="G959" s="63" t="s">
        <v>188</v>
      </c>
      <c r="H959" s="63" t="s">
        <v>189</v>
      </c>
    </row>
    <row r="960" spans="6:8" x14ac:dyDescent="0.25">
      <c r="F960" s="63" t="s">
        <v>1196</v>
      </c>
      <c r="G960" s="63" t="s">
        <v>181</v>
      </c>
      <c r="H960" s="63" t="s">
        <v>182</v>
      </c>
    </row>
    <row r="961" spans="6:8" x14ac:dyDescent="0.25">
      <c r="F961" s="63" t="s">
        <v>1197</v>
      </c>
      <c r="G961" s="63" t="s">
        <v>359</v>
      </c>
      <c r="H961" s="63" t="s">
        <v>360</v>
      </c>
    </row>
    <row r="962" spans="6:8" x14ac:dyDescent="0.25">
      <c r="F962" s="63" t="s">
        <v>1198</v>
      </c>
      <c r="G962" s="63" t="s">
        <v>171</v>
      </c>
      <c r="H962" s="63" t="s">
        <v>172</v>
      </c>
    </row>
    <row r="963" spans="6:8" x14ac:dyDescent="0.25">
      <c r="F963" s="63" t="s">
        <v>1199</v>
      </c>
      <c r="G963" s="63" t="s">
        <v>225</v>
      </c>
      <c r="H963" s="63" t="s">
        <v>226</v>
      </c>
    </row>
    <row r="964" spans="6:8" x14ac:dyDescent="0.25">
      <c r="F964" s="63" t="s">
        <v>1200</v>
      </c>
      <c r="G964" s="63" t="s">
        <v>188</v>
      </c>
      <c r="H964" s="63" t="s">
        <v>189</v>
      </c>
    </row>
    <row r="965" spans="6:8" x14ac:dyDescent="0.25">
      <c r="F965" s="63" t="s">
        <v>1201</v>
      </c>
      <c r="G965" s="63" t="s">
        <v>232</v>
      </c>
      <c r="H965" s="63" t="s">
        <v>263</v>
      </c>
    </row>
    <row r="966" spans="6:8" x14ac:dyDescent="0.25">
      <c r="F966" s="63" t="s">
        <v>1202</v>
      </c>
      <c r="G966" s="63" t="s">
        <v>232</v>
      </c>
      <c r="H966" s="63" t="s">
        <v>263</v>
      </c>
    </row>
    <row r="967" spans="6:8" x14ac:dyDescent="0.25">
      <c r="F967" s="63" t="s">
        <v>1203</v>
      </c>
      <c r="G967" s="63" t="s">
        <v>196</v>
      </c>
      <c r="H967" s="63" t="s">
        <v>197</v>
      </c>
    </row>
    <row r="968" spans="6:8" x14ac:dyDescent="0.25">
      <c r="F968" s="63" t="s">
        <v>1204</v>
      </c>
      <c r="G968" s="63" t="s">
        <v>232</v>
      </c>
      <c r="H968" s="63" t="s">
        <v>263</v>
      </c>
    </row>
    <row r="969" spans="6:8" x14ac:dyDescent="0.25">
      <c r="F969" s="63" t="s">
        <v>1205</v>
      </c>
      <c r="G969" s="63" t="s">
        <v>232</v>
      </c>
      <c r="H969" s="63" t="s">
        <v>263</v>
      </c>
    </row>
    <row r="970" spans="6:8" x14ac:dyDescent="0.25">
      <c r="F970" s="63" t="s">
        <v>1206</v>
      </c>
      <c r="G970" s="63" t="s">
        <v>213</v>
      </c>
      <c r="H970" s="63" t="s">
        <v>214</v>
      </c>
    </row>
    <row r="971" spans="6:8" x14ac:dyDescent="0.25">
      <c r="F971" s="63" t="s">
        <v>1207</v>
      </c>
      <c r="G971" s="63" t="s">
        <v>299</v>
      </c>
      <c r="H971" s="63" t="s">
        <v>300</v>
      </c>
    </row>
    <row r="972" spans="6:8" x14ac:dyDescent="0.25">
      <c r="F972" s="63" t="s">
        <v>1208</v>
      </c>
      <c r="G972" s="63" t="s">
        <v>213</v>
      </c>
      <c r="H972" s="63" t="s">
        <v>214</v>
      </c>
    </row>
    <row r="973" spans="6:8" x14ac:dyDescent="0.25">
      <c r="F973" s="63" t="s">
        <v>1209</v>
      </c>
      <c r="G973" s="63" t="s">
        <v>232</v>
      </c>
      <c r="H973" s="63" t="s">
        <v>233</v>
      </c>
    </row>
    <row r="974" spans="6:8" x14ac:dyDescent="0.25">
      <c r="F974" s="63" t="s">
        <v>1210</v>
      </c>
      <c r="G974" s="63" t="s">
        <v>137</v>
      </c>
      <c r="H974" s="63" t="s">
        <v>138</v>
      </c>
    </row>
    <row r="975" spans="6:8" x14ac:dyDescent="0.25">
      <c r="F975" s="63" t="s">
        <v>1211</v>
      </c>
      <c r="G975" s="63" t="s">
        <v>137</v>
      </c>
      <c r="H975" s="63" t="s">
        <v>242</v>
      </c>
    </row>
    <row r="976" spans="6:8" x14ac:dyDescent="0.25">
      <c r="F976" s="63" t="s">
        <v>1212</v>
      </c>
      <c r="G976" s="63" t="s">
        <v>181</v>
      </c>
      <c r="H976" s="63" t="s">
        <v>280</v>
      </c>
    </row>
    <row r="977" spans="6:8" x14ac:dyDescent="0.25">
      <c r="F977" s="63" t="s">
        <v>1213</v>
      </c>
      <c r="G977" s="63" t="s">
        <v>188</v>
      </c>
      <c r="H977" s="63" t="s">
        <v>189</v>
      </c>
    </row>
    <row r="978" spans="6:8" x14ac:dyDescent="0.25">
      <c r="F978" s="63" t="s">
        <v>1214</v>
      </c>
      <c r="G978" s="63" t="s">
        <v>232</v>
      </c>
      <c r="H978" s="63" t="s">
        <v>263</v>
      </c>
    </row>
    <row r="979" spans="6:8" x14ac:dyDescent="0.25">
      <c r="F979" s="63" t="s">
        <v>1215</v>
      </c>
      <c r="G979" s="63" t="s">
        <v>232</v>
      </c>
      <c r="H979" s="63" t="s">
        <v>263</v>
      </c>
    </row>
    <row r="980" spans="6:8" x14ac:dyDescent="0.25">
      <c r="F980" s="63" t="s">
        <v>1216</v>
      </c>
      <c r="G980" s="63" t="s">
        <v>232</v>
      </c>
      <c r="H980" s="63" t="s">
        <v>263</v>
      </c>
    </row>
    <row r="981" spans="6:8" x14ac:dyDescent="0.25">
      <c r="F981" s="63" t="s">
        <v>1217</v>
      </c>
      <c r="G981" s="63" t="s">
        <v>229</v>
      </c>
      <c r="H981" s="63" t="s">
        <v>230</v>
      </c>
    </row>
    <row r="982" spans="6:8" x14ac:dyDescent="0.25">
      <c r="F982" s="63" t="s">
        <v>1218</v>
      </c>
      <c r="G982" s="63" t="s">
        <v>196</v>
      </c>
      <c r="H982" s="63" t="s">
        <v>197</v>
      </c>
    </row>
    <row r="983" spans="6:8" x14ac:dyDescent="0.25">
      <c r="F983" s="63" t="s">
        <v>1219</v>
      </c>
      <c r="G983" s="63" t="s">
        <v>299</v>
      </c>
      <c r="H983" s="63" t="s">
        <v>300</v>
      </c>
    </row>
    <row r="984" spans="6:8" x14ac:dyDescent="0.25">
      <c r="F984" s="63" t="s">
        <v>1220</v>
      </c>
      <c r="G984" s="63" t="s">
        <v>229</v>
      </c>
      <c r="H984" s="63" t="s">
        <v>230</v>
      </c>
    </row>
    <row r="985" spans="6:8" x14ac:dyDescent="0.25">
      <c r="F985" s="63" t="s">
        <v>1221</v>
      </c>
      <c r="G985" s="63" t="s">
        <v>235</v>
      </c>
      <c r="H985" s="63" t="s">
        <v>236</v>
      </c>
    </row>
    <row r="986" spans="6:8" x14ac:dyDescent="0.25">
      <c r="F986" s="63" t="s">
        <v>1222</v>
      </c>
      <c r="G986" s="63" t="s">
        <v>176</v>
      </c>
      <c r="H986" s="63" t="s">
        <v>177</v>
      </c>
    </row>
    <row r="987" spans="6:8" x14ac:dyDescent="0.25">
      <c r="F987" s="63" t="s">
        <v>1223</v>
      </c>
      <c r="G987" s="63" t="s">
        <v>188</v>
      </c>
      <c r="H987" s="63" t="s">
        <v>189</v>
      </c>
    </row>
    <row r="988" spans="6:8" x14ac:dyDescent="0.25">
      <c r="F988" s="63" t="s">
        <v>1224</v>
      </c>
      <c r="G988" s="63" t="s">
        <v>229</v>
      </c>
      <c r="H988" s="63" t="s">
        <v>230</v>
      </c>
    </row>
    <row r="989" spans="6:8" x14ac:dyDescent="0.25">
      <c r="F989" s="63" t="s">
        <v>1225</v>
      </c>
      <c r="G989" s="63" t="s">
        <v>196</v>
      </c>
      <c r="H989" s="63" t="s">
        <v>197</v>
      </c>
    </row>
    <row r="990" spans="6:8" x14ac:dyDescent="0.25">
      <c r="F990" s="63" t="s">
        <v>1226</v>
      </c>
      <c r="G990" s="63" t="s">
        <v>359</v>
      </c>
      <c r="H990" s="63" t="s">
        <v>377</v>
      </c>
    </row>
    <row r="991" spans="6:8" x14ac:dyDescent="0.25">
      <c r="F991" s="63" t="s">
        <v>1227</v>
      </c>
      <c r="G991" s="63" t="s">
        <v>188</v>
      </c>
      <c r="H991" s="63" t="s">
        <v>189</v>
      </c>
    </row>
    <row r="992" spans="6:8" x14ac:dyDescent="0.25">
      <c r="F992" s="63" t="s">
        <v>1228</v>
      </c>
      <c r="G992" s="63" t="s">
        <v>188</v>
      </c>
      <c r="H992" s="63" t="s">
        <v>189</v>
      </c>
    </row>
    <row r="993" spans="6:8" x14ac:dyDescent="0.25">
      <c r="F993" s="63" t="s">
        <v>1229</v>
      </c>
      <c r="G993" s="63" t="s">
        <v>200</v>
      </c>
      <c r="H993" s="63" t="s">
        <v>201</v>
      </c>
    </row>
    <row r="994" spans="6:8" x14ac:dyDescent="0.25">
      <c r="F994" s="63" t="s">
        <v>1230</v>
      </c>
      <c r="G994" s="63" t="s">
        <v>196</v>
      </c>
      <c r="H994" s="63" t="s">
        <v>350</v>
      </c>
    </row>
    <row r="995" spans="6:8" x14ac:dyDescent="0.25">
      <c r="F995" s="63" t="s">
        <v>1231</v>
      </c>
      <c r="G995" s="63" t="s">
        <v>188</v>
      </c>
      <c r="H995" s="63" t="s">
        <v>189</v>
      </c>
    </row>
    <row r="996" spans="6:8" x14ac:dyDescent="0.25">
      <c r="F996" s="63" t="s">
        <v>1232</v>
      </c>
      <c r="G996" s="63" t="s">
        <v>232</v>
      </c>
      <c r="H996" s="63" t="s">
        <v>263</v>
      </c>
    </row>
    <row r="997" spans="6:8" x14ac:dyDescent="0.25">
      <c r="F997" s="63" t="s">
        <v>1233</v>
      </c>
      <c r="G997" s="63" t="s">
        <v>232</v>
      </c>
      <c r="H997" s="63" t="s">
        <v>263</v>
      </c>
    </row>
    <row r="998" spans="6:8" x14ac:dyDescent="0.25">
      <c r="F998" s="63" t="s">
        <v>1234</v>
      </c>
      <c r="G998" s="63" t="s">
        <v>188</v>
      </c>
      <c r="H998" s="63" t="s">
        <v>189</v>
      </c>
    </row>
    <row r="999" spans="6:8" x14ac:dyDescent="0.25">
      <c r="F999" s="63" t="s">
        <v>1235</v>
      </c>
      <c r="G999" s="63" t="s">
        <v>232</v>
      </c>
      <c r="H999" s="63" t="s">
        <v>233</v>
      </c>
    </row>
    <row r="1000" spans="6:8" x14ac:dyDescent="0.25">
      <c r="F1000" s="63" t="s">
        <v>1236</v>
      </c>
      <c r="G1000" s="63" t="s">
        <v>188</v>
      </c>
      <c r="H1000" s="63" t="s">
        <v>189</v>
      </c>
    </row>
    <row r="1001" spans="6:8" x14ac:dyDescent="0.25">
      <c r="F1001" s="63" t="s">
        <v>1237</v>
      </c>
      <c r="G1001" s="63" t="s">
        <v>171</v>
      </c>
      <c r="H1001" s="63" t="s">
        <v>172</v>
      </c>
    </row>
    <row r="1002" spans="6:8" x14ac:dyDescent="0.25">
      <c r="F1002" s="63" t="s">
        <v>1238</v>
      </c>
      <c r="G1002" s="63" t="s">
        <v>181</v>
      </c>
      <c r="H1002" s="63" t="s">
        <v>182</v>
      </c>
    </row>
    <row r="1003" spans="6:8" x14ac:dyDescent="0.25">
      <c r="F1003" s="63" t="s">
        <v>1239</v>
      </c>
      <c r="G1003" s="63" t="s">
        <v>192</v>
      </c>
      <c r="H1003" s="63" t="s">
        <v>193</v>
      </c>
    </row>
    <row r="1004" spans="6:8" x14ac:dyDescent="0.25">
      <c r="F1004" s="63" t="s">
        <v>1240</v>
      </c>
      <c r="G1004" s="63" t="s">
        <v>204</v>
      </c>
      <c r="H1004" s="63" t="s">
        <v>205</v>
      </c>
    </row>
    <row r="1005" spans="6:8" x14ac:dyDescent="0.25">
      <c r="F1005" s="63" t="s">
        <v>1241</v>
      </c>
      <c r="G1005" s="63" t="s">
        <v>267</v>
      </c>
      <c r="H1005" s="63" t="s">
        <v>205</v>
      </c>
    </row>
    <row r="1006" spans="6:8" x14ac:dyDescent="0.25">
      <c r="F1006" s="63" t="s">
        <v>1242</v>
      </c>
      <c r="G1006" s="63" t="s">
        <v>137</v>
      </c>
      <c r="H1006" s="63" t="s">
        <v>242</v>
      </c>
    </row>
    <row r="1007" spans="6:8" x14ac:dyDescent="0.25">
      <c r="F1007" s="63" t="s">
        <v>1243</v>
      </c>
      <c r="G1007" s="63" t="s">
        <v>210</v>
      </c>
      <c r="H1007" s="63" t="s">
        <v>211</v>
      </c>
    </row>
    <row r="1008" spans="6:8" x14ac:dyDescent="0.25">
      <c r="F1008" s="63" t="s">
        <v>1244</v>
      </c>
      <c r="G1008" s="63" t="s">
        <v>210</v>
      </c>
      <c r="H1008" s="63" t="s">
        <v>211</v>
      </c>
    </row>
    <row r="1009" spans="6:8" x14ac:dyDescent="0.25">
      <c r="F1009" s="63" t="s">
        <v>1245</v>
      </c>
      <c r="G1009" s="63" t="s">
        <v>421</v>
      </c>
      <c r="H1009" s="63" t="s">
        <v>314</v>
      </c>
    </row>
    <row r="1010" spans="6:8" x14ac:dyDescent="0.25">
      <c r="F1010" s="63" t="s">
        <v>1246</v>
      </c>
      <c r="G1010" s="63" t="s">
        <v>553</v>
      </c>
      <c r="H1010" s="63" t="s">
        <v>214</v>
      </c>
    </row>
    <row r="1011" spans="6:8" x14ac:dyDescent="0.25">
      <c r="F1011" s="63" t="s">
        <v>1247</v>
      </c>
      <c r="G1011" s="63" t="s">
        <v>137</v>
      </c>
      <c r="H1011" s="63" t="s">
        <v>242</v>
      </c>
    </row>
    <row r="1012" spans="6:8" x14ac:dyDescent="0.25">
      <c r="F1012" s="63" t="s">
        <v>1248</v>
      </c>
      <c r="G1012" s="63" t="s">
        <v>176</v>
      </c>
      <c r="H1012" s="63" t="s">
        <v>177</v>
      </c>
    </row>
    <row r="1013" spans="6:8" x14ac:dyDescent="0.25">
      <c r="F1013" s="63" t="s">
        <v>1249</v>
      </c>
      <c r="G1013" s="63" t="s">
        <v>137</v>
      </c>
      <c r="H1013" s="63" t="s">
        <v>242</v>
      </c>
    </row>
    <row r="1014" spans="6:8" x14ac:dyDescent="0.25">
      <c r="F1014" s="63" t="s">
        <v>1250</v>
      </c>
      <c r="G1014" s="63" t="s">
        <v>232</v>
      </c>
      <c r="H1014" s="63" t="s">
        <v>263</v>
      </c>
    </row>
    <row r="1015" spans="6:8" x14ac:dyDescent="0.25">
      <c r="F1015" s="63" t="s">
        <v>1251</v>
      </c>
      <c r="G1015" s="63" t="s">
        <v>204</v>
      </c>
      <c r="H1015" s="63" t="s">
        <v>205</v>
      </c>
    </row>
    <row r="1016" spans="6:8" x14ac:dyDescent="0.25">
      <c r="F1016" s="63" t="s">
        <v>1252</v>
      </c>
      <c r="G1016" s="63" t="s">
        <v>188</v>
      </c>
      <c r="H1016" s="63" t="s">
        <v>189</v>
      </c>
    </row>
    <row r="1017" spans="6:8" x14ac:dyDescent="0.25">
      <c r="F1017" s="63" t="s">
        <v>1253</v>
      </c>
      <c r="G1017" s="63" t="s">
        <v>176</v>
      </c>
      <c r="H1017" s="63" t="s">
        <v>177</v>
      </c>
    </row>
    <row r="1018" spans="6:8" x14ac:dyDescent="0.25">
      <c r="F1018" s="63" t="s">
        <v>1254</v>
      </c>
      <c r="G1018" s="63" t="s">
        <v>188</v>
      </c>
      <c r="H1018" s="63" t="s">
        <v>189</v>
      </c>
    </row>
    <row r="1019" spans="6:8" x14ac:dyDescent="0.25">
      <c r="F1019" s="63" t="s">
        <v>1255</v>
      </c>
      <c r="G1019" s="63" t="s">
        <v>225</v>
      </c>
      <c r="H1019" s="63" t="s">
        <v>226</v>
      </c>
    </row>
    <row r="1020" spans="6:8" x14ac:dyDescent="0.25">
      <c r="F1020" s="63" t="s">
        <v>1256</v>
      </c>
      <c r="G1020" s="63" t="s">
        <v>188</v>
      </c>
      <c r="H1020" s="63" t="s">
        <v>189</v>
      </c>
    </row>
    <row r="1021" spans="6:8" x14ac:dyDescent="0.25">
      <c r="F1021" s="63" t="s">
        <v>1257</v>
      </c>
      <c r="G1021" s="63" t="s">
        <v>232</v>
      </c>
      <c r="H1021" s="63" t="s">
        <v>233</v>
      </c>
    </row>
    <row r="1022" spans="6:8" x14ac:dyDescent="0.25">
      <c r="F1022" s="63" t="s">
        <v>1258</v>
      </c>
      <c r="G1022" s="63" t="s">
        <v>149</v>
      </c>
      <c r="H1022" s="63" t="s">
        <v>150</v>
      </c>
    </row>
    <row r="1023" spans="6:8" x14ac:dyDescent="0.25">
      <c r="F1023" s="63" t="s">
        <v>1259</v>
      </c>
      <c r="G1023" s="63" t="s">
        <v>176</v>
      </c>
      <c r="H1023" s="63" t="s">
        <v>177</v>
      </c>
    </row>
    <row r="1024" spans="6:8" x14ac:dyDescent="0.25">
      <c r="F1024" s="63" t="s">
        <v>1260</v>
      </c>
      <c r="G1024" s="63" t="s">
        <v>176</v>
      </c>
      <c r="H1024" s="63" t="s">
        <v>177</v>
      </c>
    </row>
    <row r="1025" spans="6:8" x14ac:dyDescent="0.25">
      <c r="F1025" s="63" t="s">
        <v>1261</v>
      </c>
      <c r="G1025" s="63" t="s">
        <v>188</v>
      </c>
      <c r="H1025" s="63" t="s">
        <v>189</v>
      </c>
    </row>
    <row r="1026" spans="6:8" x14ac:dyDescent="0.25">
      <c r="F1026" s="63" t="s">
        <v>1262</v>
      </c>
      <c r="G1026" s="63" t="s">
        <v>232</v>
      </c>
      <c r="H1026" s="63" t="s">
        <v>233</v>
      </c>
    </row>
    <row r="1027" spans="6:8" x14ac:dyDescent="0.25">
      <c r="F1027" s="63" t="s">
        <v>1263</v>
      </c>
      <c r="G1027" s="63" t="s">
        <v>232</v>
      </c>
      <c r="H1027" s="63" t="s">
        <v>263</v>
      </c>
    </row>
    <row r="1028" spans="6:8" x14ac:dyDescent="0.25">
      <c r="F1028" s="63" t="s">
        <v>1264</v>
      </c>
      <c r="G1028" s="63" t="s">
        <v>188</v>
      </c>
      <c r="H1028" s="63" t="s">
        <v>189</v>
      </c>
    </row>
    <row r="1029" spans="6:8" x14ac:dyDescent="0.25">
      <c r="F1029" s="63" t="s">
        <v>1265</v>
      </c>
      <c r="G1029" s="63" t="s">
        <v>149</v>
      </c>
      <c r="H1029" s="63" t="s">
        <v>150</v>
      </c>
    </row>
    <row r="1030" spans="6:8" x14ac:dyDescent="0.25">
      <c r="F1030" s="63" t="s">
        <v>1266</v>
      </c>
      <c r="G1030" s="63" t="s">
        <v>291</v>
      </c>
      <c r="H1030" s="63" t="s">
        <v>292</v>
      </c>
    </row>
    <row r="1031" spans="6:8" x14ac:dyDescent="0.25">
      <c r="F1031" s="63" t="s">
        <v>1267</v>
      </c>
      <c r="G1031" s="63" t="s">
        <v>176</v>
      </c>
      <c r="H1031" s="63" t="s">
        <v>177</v>
      </c>
    </row>
    <row r="1032" spans="6:8" x14ac:dyDescent="0.25">
      <c r="F1032" s="63" t="s">
        <v>1268</v>
      </c>
      <c r="G1032" s="63" t="s">
        <v>229</v>
      </c>
      <c r="H1032" s="63" t="s">
        <v>230</v>
      </c>
    </row>
    <row r="1033" spans="6:8" x14ac:dyDescent="0.25">
      <c r="F1033" s="63" t="s">
        <v>1269</v>
      </c>
      <c r="G1033" s="63" t="s">
        <v>229</v>
      </c>
      <c r="H1033" s="63" t="s">
        <v>230</v>
      </c>
    </row>
    <row r="1034" spans="6:8" x14ac:dyDescent="0.25">
      <c r="F1034" s="63" t="s">
        <v>1270</v>
      </c>
      <c r="G1034" s="63" t="s">
        <v>232</v>
      </c>
      <c r="H1034" s="63" t="s">
        <v>263</v>
      </c>
    </row>
    <row r="1035" spans="6:8" x14ac:dyDescent="0.25">
      <c r="F1035" s="63" t="s">
        <v>1271</v>
      </c>
      <c r="G1035" s="63" t="s">
        <v>232</v>
      </c>
      <c r="H1035" s="63" t="s">
        <v>263</v>
      </c>
    </row>
    <row r="1036" spans="6:8" x14ac:dyDescent="0.25">
      <c r="F1036" s="63" t="s">
        <v>1272</v>
      </c>
      <c r="G1036" s="63" t="s">
        <v>181</v>
      </c>
      <c r="H1036" s="63" t="s">
        <v>182</v>
      </c>
    </row>
    <row r="1037" spans="6:8" x14ac:dyDescent="0.25">
      <c r="F1037" s="63" t="s">
        <v>1273</v>
      </c>
      <c r="G1037" s="63" t="s">
        <v>137</v>
      </c>
      <c r="H1037" s="63" t="s">
        <v>242</v>
      </c>
    </row>
    <row r="1038" spans="6:8" x14ac:dyDescent="0.25">
      <c r="F1038" s="63" t="s">
        <v>1274</v>
      </c>
      <c r="G1038" s="63" t="s">
        <v>232</v>
      </c>
      <c r="H1038" s="63" t="s">
        <v>263</v>
      </c>
    </row>
    <row r="1039" spans="6:8" x14ac:dyDescent="0.25">
      <c r="F1039" s="63" t="s">
        <v>1275</v>
      </c>
      <c r="G1039" s="63" t="s">
        <v>188</v>
      </c>
      <c r="H1039" s="63" t="s">
        <v>189</v>
      </c>
    </row>
    <row r="1040" spans="6:8" x14ac:dyDescent="0.25">
      <c r="F1040" s="63" t="s">
        <v>1276</v>
      </c>
      <c r="G1040" s="63" t="s">
        <v>188</v>
      </c>
      <c r="H1040" s="63" t="s">
        <v>189</v>
      </c>
    </row>
    <row r="1041" spans="6:8" x14ac:dyDescent="0.25">
      <c r="F1041" s="63" t="s">
        <v>1277</v>
      </c>
      <c r="G1041" s="63" t="s">
        <v>232</v>
      </c>
      <c r="H1041" s="63" t="s">
        <v>263</v>
      </c>
    </row>
    <row r="1042" spans="6:8" x14ac:dyDescent="0.25">
      <c r="F1042" s="63" t="s">
        <v>1278</v>
      </c>
      <c r="G1042" s="63" t="s">
        <v>137</v>
      </c>
      <c r="H1042" s="63" t="s">
        <v>242</v>
      </c>
    </row>
    <row r="1043" spans="6:8" x14ac:dyDescent="0.25">
      <c r="F1043" s="63" t="s">
        <v>1278</v>
      </c>
      <c r="G1043" s="63" t="s">
        <v>149</v>
      </c>
      <c r="H1043" s="63" t="s">
        <v>150</v>
      </c>
    </row>
    <row r="1044" spans="6:8" x14ac:dyDescent="0.25">
      <c r="F1044" s="63" t="s">
        <v>1279</v>
      </c>
      <c r="G1044" s="63" t="s">
        <v>359</v>
      </c>
      <c r="H1044" s="63" t="s">
        <v>360</v>
      </c>
    </row>
    <row r="1045" spans="6:8" x14ac:dyDescent="0.25">
      <c r="F1045" s="63" t="s">
        <v>1280</v>
      </c>
      <c r="G1045" s="63" t="s">
        <v>196</v>
      </c>
      <c r="H1045" s="63" t="s">
        <v>350</v>
      </c>
    </row>
    <row r="1046" spans="6:8" x14ac:dyDescent="0.25">
      <c r="F1046" s="63" t="s">
        <v>1281</v>
      </c>
      <c r="G1046" s="63" t="s">
        <v>232</v>
      </c>
      <c r="H1046" s="63" t="s">
        <v>263</v>
      </c>
    </row>
    <row r="1047" spans="6:8" x14ac:dyDescent="0.25">
      <c r="F1047" s="63" t="s">
        <v>1282</v>
      </c>
      <c r="G1047" s="63" t="s">
        <v>188</v>
      </c>
      <c r="H1047" s="63" t="s">
        <v>189</v>
      </c>
    </row>
    <row r="1048" spans="6:8" x14ac:dyDescent="0.25">
      <c r="F1048" s="63" t="s">
        <v>1283</v>
      </c>
      <c r="G1048" s="63" t="s">
        <v>229</v>
      </c>
      <c r="H1048" s="63" t="s">
        <v>230</v>
      </c>
    </row>
    <row r="1049" spans="6:8" x14ac:dyDescent="0.25">
      <c r="F1049" s="63" t="s">
        <v>1284</v>
      </c>
      <c r="G1049" s="63" t="s">
        <v>220</v>
      </c>
      <c r="H1049" s="63" t="s">
        <v>221</v>
      </c>
    </row>
    <row r="1050" spans="6:8" x14ac:dyDescent="0.25">
      <c r="F1050" s="63" t="s">
        <v>1285</v>
      </c>
      <c r="G1050" s="63" t="s">
        <v>232</v>
      </c>
      <c r="H1050" s="63" t="s">
        <v>263</v>
      </c>
    </row>
    <row r="1051" spans="6:8" x14ac:dyDescent="0.25">
      <c r="F1051" s="63" t="s">
        <v>1286</v>
      </c>
      <c r="G1051" s="63" t="s">
        <v>229</v>
      </c>
      <c r="H1051" s="63" t="s">
        <v>230</v>
      </c>
    </row>
    <row r="1052" spans="6:8" x14ac:dyDescent="0.25">
      <c r="F1052" s="63" t="s">
        <v>1287</v>
      </c>
      <c r="G1052" s="63" t="s">
        <v>204</v>
      </c>
      <c r="H1052" s="63" t="s">
        <v>205</v>
      </c>
    </row>
    <row r="1053" spans="6:8" x14ac:dyDescent="0.25">
      <c r="F1053" s="63" t="s">
        <v>1288</v>
      </c>
      <c r="G1053" s="63" t="s">
        <v>220</v>
      </c>
      <c r="H1053" s="63" t="s">
        <v>221</v>
      </c>
    </row>
    <row r="1054" spans="6:8" x14ac:dyDescent="0.25">
      <c r="F1054" s="63" t="s">
        <v>1289</v>
      </c>
      <c r="G1054" s="63" t="s">
        <v>299</v>
      </c>
      <c r="H1054" s="63" t="s">
        <v>300</v>
      </c>
    </row>
    <row r="1055" spans="6:8" x14ac:dyDescent="0.25">
      <c r="F1055" s="63" t="s">
        <v>1290</v>
      </c>
      <c r="G1055" s="63" t="s">
        <v>291</v>
      </c>
      <c r="H1055" s="63" t="s">
        <v>292</v>
      </c>
    </row>
    <row r="1056" spans="6:8" x14ac:dyDescent="0.25">
      <c r="F1056" s="63" t="s">
        <v>1291</v>
      </c>
      <c r="G1056" s="63" t="s">
        <v>220</v>
      </c>
      <c r="H1056" s="63" t="s">
        <v>221</v>
      </c>
    </row>
    <row r="1057" spans="6:8" x14ac:dyDescent="0.25">
      <c r="F1057" s="63" t="s">
        <v>1292</v>
      </c>
      <c r="G1057" s="63" t="s">
        <v>232</v>
      </c>
      <c r="H1057" s="63" t="s">
        <v>263</v>
      </c>
    </row>
    <row r="1058" spans="6:8" x14ac:dyDescent="0.25">
      <c r="F1058" s="63" t="s">
        <v>1293</v>
      </c>
      <c r="G1058" s="63" t="s">
        <v>232</v>
      </c>
      <c r="H1058" s="63" t="s">
        <v>263</v>
      </c>
    </row>
    <row r="1059" spans="6:8" x14ac:dyDescent="0.25">
      <c r="F1059" s="63" t="s">
        <v>1294</v>
      </c>
      <c r="G1059" s="63" t="s">
        <v>210</v>
      </c>
      <c r="H1059" s="63" t="s">
        <v>211</v>
      </c>
    </row>
    <row r="1060" spans="6:8" x14ac:dyDescent="0.25">
      <c r="F1060" s="63" t="s">
        <v>1295</v>
      </c>
      <c r="G1060" s="63" t="s">
        <v>181</v>
      </c>
      <c r="H1060" s="63" t="s">
        <v>280</v>
      </c>
    </row>
    <row r="1061" spans="6:8" x14ac:dyDescent="0.25">
      <c r="F1061" s="63" t="s">
        <v>1296</v>
      </c>
      <c r="G1061" s="63" t="s">
        <v>181</v>
      </c>
      <c r="H1061" s="63" t="s">
        <v>280</v>
      </c>
    </row>
    <row r="1062" spans="6:8" x14ac:dyDescent="0.25">
      <c r="F1062" s="63" t="s">
        <v>1297</v>
      </c>
      <c r="G1062" s="63" t="s">
        <v>137</v>
      </c>
      <c r="H1062" s="63" t="s">
        <v>159</v>
      </c>
    </row>
    <row r="1063" spans="6:8" x14ac:dyDescent="0.25">
      <c r="F1063" s="63" t="s">
        <v>1298</v>
      </c>
      <c r="G1063" s="63" t="s">
        <v>232</v>
      </c>
      <c r="H1063" s="63" t="s">
        <v>233</v>
      </c>
    </row>
    <row r="1064" spans="6:8" x14ac:dyDescent="0.25">
      <c r="F1064" s="63" t="s">
        <v>1299</v>
      </c>
      <c r="G1064" s="63" t="s">
        <v>232</v>
      </c>
      <c r="H1064" s="63" t="s">
        <v>263</v>
      </c>
    </row>
    <row r="1065" spans="6:8" x14ac:dyDescent="0.25">
      <c r="F1065" s="63" t="s">
        <v>1300</v>
      </c>
      <c r="G1065" s="63" t="s">
        <v>232</v>
      </c>
      <c r="H1065" s="63" t="s">
        <v>263</v>
      </c>
    </row>
    <row r="1066" spans="6:8" x14ac:dyDescent="0.25">
      <c r="F1066" s="63" t="s">
        <v>1301</v>
      </c>
      <c r="G1066" s="63" t="s">
        <v>188</v>
      </c>
      <c r="H1066" s="63" t="s">
        <v>598</v>
      </c>
    </row>
    <row r="1067" spans="6:8" x14ac:dyDescent="0.25">
      <c r="F1067" s="63" t="s">
        <v>1302</v>
      </c>
      <c r="G1067" s="63" t="s">
        <v>188</v>
      </c>
      <c r="H1067" s="63" t="s">
        <v>205</v>
      </c>
    </row>
    <row r="1068" spans="6:8" x14ac:dyDescent="0.25">
      <c r="F1068" s="63" t="s">
        <v>1303</v>
      </c>
      <c r="G1068" s="63" t="s">
        <v>220</v>
      </c>
      <c r="H1068" s="63" t="s">
        <v>221</v>
      </c>
    </row>
    <row r="1069" spans="6:8" x14ac:dyDescent="0.25">
      <c r="F1069" s="63" t="s">
        <v>1304</v>
      </c>
      <c r="G1069" s="63" t="s">
        <v>232</v>
      </c>
      <c r="H1069" s="63" t="s">
        <v>233</v>
      </c>
    </row>
    <row r="1070" spans="6:8" x14ac:dyDescent="0.25">
      <c r="F1070" s="63" t="s">
        <v>1305</v>
      </c>
      <c r="G1070" s="63" t="s">
        <v>188</v>
      </c>
      <c r="H1070" s="63" t="s">
        <v>205</v>
      </c>
    </row>
    <row r="1071" spans="6:8" x14ac:dyDescent="0.25">
      <c r="F1071" s="63" t="s">
        <v>1306</v>
      </c>
      <c r="G1071" s="63" t="s">
        <v>171</v>
      </c>
      <c r="H1071" s="63" t="s">
        <v>172</v>
      </c>
    </row>
    <row r="1072" spans="6:8" x14ac:dyDescent="0.25">
      <c r="F1072" s="63" t="s">
        <v>1307</v>
      </c>
      <c r="G1072" s="63" t="s">
        <v>171</v>
      </c>
      <c r="H1072" s="63" t="s">
        <v>172</v>
      </c>
    </row>
    <row r="1073" spans="6:8" x14ac:dyDescent="0.25">
      <c r="F1073" s="63" t="s">
        <v>1308</v>
      </c>
      <c r="G1073" s="63" t="s">
        <v>137</v>
      </c>
      <c r="H1073" s="63" t="s">
        <v>159</v>
      </c>
    </row>
    <row r="1074" spans="6:8" x14ac:dyDescent="0.25">
      <c r="F1074" s="63" t="s">
        <v>1309</v>
      </c>
      <c r="G1074" s="63" t="s">
        <v>166</v>
      </c>
      <c r="H1074" s="63" t="s">
        <v>167</v>
      </c>
    </row>
    <row r="1075" spans="6:8" x14ac:dyDescent="0.25">
      <c r="F1075" s="63" t="s">
        <v>1310</v>
      </c>
      <c r="G1075" s="63" t="s">
        <v>216</v>
      </c>
      <c r="H1075" s="63" t="s">
        <v>217</v>
      </c>
    </row>
    <row r="1076" spans="6:8" x14ac:dyDescent="0.25">
      <c r="F1076" s="63" t="s">
        <v>1311</v>
      </c>
      <c r="G1076" s="63" t="s">
        <v>137</v>
      </c>
      <c r="H1076" s="63" t="s">
        <v>159</v>
      </c>
    </row>
    <row r="1077" spans="6:8" x14ac:dyDescent="0.25">
      <c r="F1077" s="63" t="s">
        <v>1312</v>
      </c>
      <c r="G1077" s="63" t="s">
        <v>216</v>
      </c>
      <c r="H1077" s="63" t="s">
        <v>217</v>
      </c>
    </row>
    <row r="1078" spans="6:8" x14ac:dyDescent="0.25">
      <c r="F1078" s="63" t="s">
        <v>1313</v>
      </c>
      <c r="G1078" s="63" t="s">
        <v>299</v>
      </c>
      <c r="H1078" s="63" t="s">
        <v>300</v>
      </c>
    </row>
    <row r="1079" spans="6:8" x14ac:dyDescent="0.25">
      <c r="F1079" s="63" t="s">
        <v>1314</v>
      </c>
      <c r="G1079" s="63" t="s">
        <v>188</v>
      </c>
      <c r="H1079" s="63" t="s">
        <v>189</v>
      </c>
    </row>
    <row r="1080" spans="6:8" x14ac:dyDescent="0.25">
      <c r="F1080" s="63" t="s">
        <v>1315</v>
      </c>
      <c r="G1080" s="63" t="s">
        <v>137</v>
      </c>
      <c r="H1080" s="63" t="s">
        <v>242</v>
      </c>
    </row>
    <row r="1081" spans="6:8" x14ac:dyDescent="0.25">
      <c r="F1081" s="63" t="s">
        <v>1316</v>
      </c>
      <c r="G1081" s="63" t="s">
        <v>291</v>
      </c>
      <c r="H1081" s="63" t="s">
        <v>292</v>
      </c>
    </row>
    <row r="1082" spans="6:8" x14ac:dyDescent="0.25">
      <c r="F1082" s="63" t="s">
        <v>1317</v>
      </c>
      <c r="G1082" s="63" t="s">
        <v>476</v>
      </c>
      <c r="H1082" s="63" t="s">
        <v>214</v>
      </c>
    </row>
    <row r="1083" spans="6:8" x14ac:dyDescent="0.25">
      <c r="F1083" s="63" t="s">
        <v>1318</v>
      </c>
      <c r="G1083" s="63" t="s">
        <v>196</v>
      </c>
      <c r="H1083" s="63" t="s">
        <v>197</v>
      </c>
    </row>
    <row r="1084" spans="6:8" x14ac:dyDescent="0.25">
      <c r="F1084" s="63" t="s">
        <v>1319</v>
      </c>
      <c r="G1084" s="63" t="s">
        <v>235</v>
      </c>
      <c r="H1084" s="63" t="s">
        <v>236</v>
      </c>
    </row>
    <row r="1085" spans="6:8" x14ac:dyDescent="0.25">
      <c r="F1085" s="63" t="s">
        <v>1320</v>
      </c>
      <c r="G1085" s="63" t="s">
        <v>192</v>
      </c>
      <c r="H1085" s="63" t="s">
        <v>193</v>
      </c>
    </row>
    <row r="1086" spans="6:8" x14ac:dyDescent="0.25">
      <c r="F1086" s="63" t="s">
        <v>1321</v>
      </c>
      <c r="G1086" s="63" t="s">
        <v>137</v>
      </c>
      <c r="H1086" s="63" t="s">
        <v>242</v>
      </c>
    </row>
    <row r="1087" spans="6:8" x14ac:dyDescent="0.25">
      <c r="F1087" s="63" t="s">
        <v>1322</v>
      </c>
      <c r="G1087" s="63" t="s">
        <v>213</v>
      </c>
      <c r="H1087" s="63" t="s">
        <v>214</v>
      </c>
    </row>
    <row r="1088" spans="6:8" x14ac:dyDescent="0.25">
      <c r="F1088" s="63" t="s">
        <v>1323</v>
      </c>
      <c r="G1088" s="63" t="s">
        <v>137</v>
      </c>
      <c r="H1088" s="63" t="s">
        <v>242</v>
      </c>
    </row>
    <row r="1089" spans="6:8" x14ac:dyDescent="0.25">
      <c r="F1089" s="63" t="s">
        <v>1324</v>
      </c>
      <c r="G1089" s="63" t="s">
        <v>196</v>
      </c>
      <c r="H1089" s="63" t="s">
        <v>197</v>
      </c>
    </row>
    <row r="1090" spans="6:8" x14ac:dyDescent="0.25">
      <c r="F1090" s="63" t="s">
        <v>1325</v>
      </c>
      <c r="G1090" s="63" t="s">
        <v>235</v>
      </c>
      <c r="H1090" s="63" t="s">
        <v>236</v>
      </c>
    </row>
    <row r="1091" spans="6:8" x14ac:dyDescent="0.25">
      <c r="F1091" s="63" t="s">
        <v>1326</v>
      </c>
      <c r="G1091" s="63" t="s">
        <v>137</v>
      </c>
      <c r="H1091" s="63" t="s">
        <v>242</v>
      </c>
    </row>
    <row r="1092" spans="6:8" x14ac:dyDescent="0.25">
      <c r="F1092" s="63" t="s">
        <v>1327</v>
      </c>
      <c r="G1092" s="63" t="s">
        <v>188</v>
      </c>
      <c r="H1092" s="63" t="s">
        <v>189</v>
      </c>
    </row>
    <row r="1093" spans="6:8" x14ac:dyDescent="0.25">
      <c r="F1093" s="63" t="s">
        <v>1328</v>
      </c>
      <c r="G1093" s="63" t="s">
        <v>232</v>
      </c>
      <c r="H1093" s="63" t="s">
        <v>233</v>
      </c>
    </row>
    <row r="1094" spans="6:8" x14ac:dyDescent="0.25">
      <c r="F1094" s="63" t="s">
        <v>1329</v>
      </c>
      <c r="G1094" s="63" t="s">
        <v>188</v>
      </c>
      <c r="H1094" s="63" t="s">
        <v>189</v>
      </c>
    </row>
    <row r="1095" spans="6:8" x14ac:dyDescent="0.25">
      <c r="F1095" s="63" t="s">
        <v>1330</v>
      </c>
      <c r="G1095" s="63" t="s">
        <v>220</v>
      </c>
      <c r="H1095" s="63" t="s">
        <v>221</v>
      </c>
    </row>
    <row r="1096" spans="6:8" x14ac:dyDescent="0.25">
      <c r="F1096" s="63" t="s">
        <v>1331</v>
      </c>
      <c r="G1096" s="63" t="s">
        <v>196</v>
      </c>
      <c r="H1096" s="63" t="s">
        <v>350</v>
      </c>
    </row>
    <row r="1097" spans="6:8" x14ac:dyDescent="0.25">
      <c r="F1097" s="63" t="s">
        <v>1332</v>
      </c>
      <c r="G1097" s="63" t="s">
        <v>188</v>
      </c>
      <c r="H1097" s="63" t="s">
        <v>189</v>
      </c>
    </row>
    <row r="1098" spans="6:8" x14ac:dyDescent="0.25">
      <c r="F1098" s="63" t="s">
        <v>1333</v>
      </c>
      <c r="G1098" s="63" t="s">
        <v>200</v>
      </c>
      <c r="H1098" s="63" t="s">
        <v>201</v>
      </c>
    </row>
    <row r="1099" spans="6:8" x14ac:dyDescent="0.25">
      <c r="F1099" s="63" t="s">
        <v>1334</v>
      </c>
      <c r="G1099" s="63" t="s">
        <v>137</v>
      </c>
      <c r="H1099" s="63" t="s">
        <v>159</v>
      </c>
    </row>
    <row r="1100" spans="6:8" x14ac:dyDescent="0.25">
      <c r="F1100" s="63" t="s">
        <v>1335</v>
      </c>
      <c r="G1100" s="63" t="s">
        <v>149</v>
      </c>
      <c r="H1100" s="63" t="s">
        <v>150</v>
      </c>
    </row>
    <row r="1101" spans="6:8" x14ac:dyDescent="0.25">
      <c r="F1101" s="63" t="s">
        <v>1336</v>
      </c>
      <c r="G1101" s="63" t="s">
        <v>232</v>
      </c>
      <c r="H1101" s="63" t="s">
        <v>263</v>
      </c>
    </row>
    <row r="1102" spans="6:8" x14ac:dyDescent="0.25">
      <c r="F1102" s="63" t="s">
        <v>1337</v>
      </c>
      <c r="G1102" s="63" t="s">
        <v>188</v>
      </c>
      <c r="H1102" s="63" t="s">
        <v>189</v>
      </c>
    </row>
    <row r="1103" spans="6:8" x14ac:dyDescent="0.25">
      <c r="F1103" s="63" t="s">
        <v>1338</v>
      </c>
      <c r="G1103" s="63" t="s">
        <v>149</v>
      </c>
      <c r="H1103" s="63" t="s">
        <v>150</v>
      </c>
    </row>
    <row r="1104" spans="6:8" x14ac:dyDescent="0.25">
      <c r="F1104" s="63" t="s">
        <v>1339</v>
      </c>
      <c r="G1104" s="63" t="s">
        <v>229</v>
      </c>
      <c r="H1104" s="63" t="s">
        <v>230</v>
      </c>
    </row>
    <row r="1105" spans="6:8" x14ac:dyDescent="0.25">
      <c r="F1105" s="63" t="s">
        <v>1340</v>
      </c>
      <c r="G1105" s="63" t="s">
        <v>476</v>
      </c>
      <c r="H1105" s="63" t="s">
        <v>214</v>
      </c>
    </row>
    <row r="1106" spans="6:8" x14ac:dyDescent="0.25">
      <c r="F1106" s="63" t="s">
        <v>1341</v>
      </c>
      <c r="G1106" s="63" t="s">
        <v>188</v>
      </c>
      <c r="H1106" s="63" t="s">
        <v>189</v>
      </c>
    </row>
    <row r="1107" spans="6:8" x14ac:dyDescent="0.25">
      <c r="F1107" s="63" t="s">
        <v>1342</v>
      </c>
      <c r="G1107" s="63" t="s">
        <v>235</v>
      </c>
      <c r="H1107" s="63" t="s">
        <v>236</v>
      </c>
    </row>
    <row r="1108" spans="6:8" x14ac:dyDescent="0.25">
      <c r="F1108" s="63" t="s">
        <v>1343</v>
      </c>
      <c r="G1108" s="63" t="s">
        <v>200</v>
      </c>
      <c r="H1108" s="63" t="s">
        <v>201</v>
      </c>
    </row>
    <row r="1109" spans="6:8" x14ac:dyDescent="0.25">
      <c r="F1109" s="63" t="s">
        <v>1344</v>
      </c>
      <c r="G1109" s="63" t="s">
        <v>204</v>
      </c>
      <c r="H1109" s="63" t="s">
        <v>205</v>
      </c>
    </row>
    <row r="1110" spans="6:8" x14ac:dyDescent="0.25">
      <c r="F1110" s="63" t="s">
        <v>1345</v>
      </c>
      <c r="G1110" s="63" t="s">
        <v>181</v>
      </c>
      <c r="H1110" s="63" t="s">
        <v>280</v>
      </c>
    </row>
    <row r="1111" spans="6:8" x14ac:dyDescent="0.25">
      <c r="F1111" s="63" t="s">
        <v>1346</v>
      </c>
      <c r="G1111" s="63" t="s">
        <v>216</v>
      </c>
      <c r="H1111" s="63" t="s">
        <v>217</v>
      </c>
    </row>
    <row r="1112" spans="6:8" x14ac:dyDescent="0.25">
      <c r="F1112" s="63" t="s">
        <v>1347</v>
      </c>
      <c r="G1112" s="63" t="s">
        <v>196</v>
      </c>
      <c r="H1112" s="63" t="s">
        <v>197</v>
      </c>
    </row>
    <row r="1113" spans="6:8" x14ac:dyDescent="0.25">
      <c r="F1113" s="63" t="s">
        <v>1348</v>
      </c>
      <c r="G1113" s="63" t="s">
        <v>188</v>
      </c>
      <c r="H1113" s="63" t="s">
        <v>189</v>
      </c>
    </row>
    <row r="1114" spans="6:8" x14ac:dyDescent="0.25">
      <c r="F1114" s="63" t="s">
        <v>1349</v>
      </c>
      <c r="G1114" s="63" t="s">
        <v>235</v>
      </c>
      <c r="H1114" s="63" t="s">
        <v>236</v>
      </c>
    </row>
    <row r="1115" spans="6:8" x14ac:dyDescent="0.25">
      <c r="F1115" s="63" t="s">
        <v>1350</v>
      </c>
      <c r="G1115" s="63" t="s">
        <v>166</v>
      </c>
      <c r="H1115" s="63" t="s">
        <v>167</v>
      </c>
    </row>
    <row r="1116" spans="6:8" x14ac:dyDescent="0.25">
      <c r="F1116" s="63" t="s">
        <v>1351</v>
      </c>
      <c r="G1116" s="63" t="s">
        <v>176</v>
      </c>
      <c r="H1116" s="63" t="s">
        <v>177</v>
      </c>
    </row>
    <row r="1117" spans="6:8" x14ac:dyDescent="0.25">
      <c r="F1117" s="63" t="s">
        <v>1352</v>
      </c>
      <c r="G1117" s="63" t="s">
        <v>188</v>
      </c>
      <c r="H1117" s="63" t="s">
        <v>189</v>
      </c>
    </row>
    <row r="1118" spans="6:8" x14ac:dyDescent="0.25">
      <c r="F1118" s="63" t="s">
        <v>1353</v>
      </c>
      <c r="G1118" s="63" t="s">
        <v>188</v>
      </c>
      <c r="H1118" s="63" t="s">
        <v>189</v>
      </c>
    </row>
    <row r="1119" spans="6:8" x14ac:dyDescent="0.25">
      <c r="F1119" s="63" t="s">
        <v>1354</v>
      </c>
      <c r="G1119" s="63" t="s">
        <v>232</v>
      </c>
      <c r="H1119" s="63" t="s">
        <v>233</v>
      </c>
    </row>
    <row r="1120" spans="6:8" x14ac:dyDescent="0.25">
      <c r="F1120" s="63" t="s">
        <v>1355</v>
      </c>
      <c r="G1120" s="63" t="s">
        <v>166</v>
      </c>
      <c r="H1120" s="63" t="s">
        <v>167</v>
      </c>
    </row>
    <row r="1121" spans="6:8" x14ac:dyDescent="0.25">
      <c r="F1121" s="63" t="s">
        <v>1356</v>
      </c>
      <c r="G1121" s="63" t="s">
        <v>200</v>
      </c>
      <c r="H1121" s="63" t="s">
        <v>201</v>
      </c>
    </row>
    <row r="1122" spans="6:8" x14ac:dyDescent="0.25">
      <c r="F1122" s="63" t="s">
        <v>1357</v>
      </c>
      <c r="G1122" s="63" t="s">
        <v>188</v>
      </c>
      <c r="H1122" s="63" t="s">
        <v>189</v>
      </c>
    </row>
    <row r="1123" spans="6:8" x14ac:dyDescent="0.25">
      <c r="F1123" s="63" t="s">
        <v>1358</v>
      </c>
      <c r="G1123" s="63" t="s">
        <v>210</v>
      </c>
      <c r="H1123" s="63" t="s">
        <v>211</v>
      </c>
    </row>
    <row r="1124" spans="6:8" x14ac:dyDescent="0.25">
      <c r="F1124" s="63" t="s">
        <v>1359</v>
      </c>
      <c r="G1124" s="63" t="s">
        <v>176</v>
      </c>
      <c r="H1124" s="63" t="s">
        <v>177</v>
      </c>
    </row>
    <row r="1125" spans="6:8" x14ac:dyDescent="0.25">
      <c r="F1125" s="63" t="s">
        <v>1360</v>
      </c>
      <c r="G1125" s="63" t="s">
        <v>137</v>
      </c>
      <c r="H1125" s="63" t="s">
        <v>242</v>
      </c>
    </row>
    <row r="1126" spans="6:8" x14ac:dyDescent="0.25">
      <c r="F1126" s="63" t="s">
        <v>1361</v>
      </c>
      <c r="G1126" s="63" t="s">
        <v>137</v>
      </c>
      <c r="H1126" s="63" t="s">
        <v>242</v>
      </c>
    </row>
    <row r="1127" spans="6:8" x14ac:dyDescent="0.25">
      <c r="F1127" s="63" t="s">
        <v>1362</v>
      </c>
      <c r="G1127" s="63" t="s">
        <v>421</v>
      </c>
      <c r="H1127" s="63" t="s">
        <v>314</v>
      </c>
    </row>
    <row r="1128" spans="6:8" x14ac:dyDescent="0.25">
      <c r="F1128" s="63" t="s">
        <v>1363</v>
      </c>
      <c r="G1128" s="63" t="s">
        <v>137</v>
      </c>
      <c r="H1128" s="63" t="s">
        <v>242</v>
      </c>
    </row>
    <row r="1129" spans="6:8" x14ac:dyDescent="0.25">
      <c r="F1129" s="63" t="s">
        <v>1364</v>
      </c>
      <c r="G1129" s="63" t="s">
        <v>137</v>
      </c>
      <c r="H1129" s="63" t="s">
        <v>242</v>
      </c>
    </row>
    <row r="1130" spans="6:8" x14ac:dyDescent="0.25">
      <c r="F1130" s="63" t="s">
        <v>1365</v>
      </c>
      <c r="G1130" s="63" t="s">
        <v>204</v>
      </c>
      <c r="H1130" s="63" t="s">
        <v>205</v>
      </c>
    </row>
    <row r="1131" spans="6:8" x14ac:dyDescent="0.25">
      <c r="F1131" s="63" t="s">
        <v>1366</v>
      </c>
      <c r="G1131" s="63" t="s">
        <v>220</v>
      </c>
      <c r="H1131" s="63" t="s">
        <v>221</v>
      </c>
    </row>
    <row r="1132" spans="6:8" x14ac:dyDescent="0.25">
      <c r="F1132" s="63" t="s">
        <v>1367</v>
      </c>
      <c r="G1132" s="63" t="s">
        <v>220</v>
      </c>
      <c r="H1132" s="63" t="s">
        <v>221</v>
      </c>
    </row>
    <row r="1133" spans="6:8" x14ac:dyDescent="0.25">
      <c r="F1133" s="63" t="s">
        <v>1368</v>
      </c>
      <c r="G1133" s="63" t="s">
        <v>181</v>
      </c>
      <c r="H1133" s="63" t="s">
        <v>280</v>
      </c>
    </row>
    <row r="1134" spans="6:8" x14ac:dyDescent="0.25">
      <c r="F1134" s="63" t="s">
        <v>1369</v>
      </c>
      <c r="G1134" s="63" t="s">
        <v>196</v>
      </c>
      <c r="H1134" s="63" t="s">
        <v>197</v>
      </c>
    </row>
    <row r="1135" spans="6:8" x14ac:dyDescent="0.25">
      <c r="F1135" s="63" t="s">
        <v>1370</v>
      </c>
      <c r="G1135" s="63" t="s">
        <v>225</v>
      </c>
      <c r="H1135" s="63" t="s">
        <v>226</v>
      </c>
    </row>
    <row r="1136" spans="6:8" x14ac:dyDescent="0.25">
      <c r="F1136" s="63" t="s">
        <v>1371</v>
      </c>
      <c r="G1136" s="63" t="s">
        <v>137</v>
      </c>
      <c r="H1136" s="63" t="s">
        <v>242</v>
      </c>
    </row>
    <row r="1137" spans="6:8" x14ac:dyDescent="0.25">
      <c r="F1137" s="63" t="s">
        <v>1372</v>
      </c>
      <c r="G1137" s="63" t="s">
        <v>220</v>
      </c>
      <c r="H1137" s="63" t="s">
        <v>221</v>
      </c>
    </row>
    <row r="1138" spans="6:8" x14ac:dyDescent="0.25">
      <c r="F1138" s="63" t="s">
        <v>1373</v>
      </c>
      <c r="G1138" s="63" t="s">
        <v>232</v>
      </c>
      <c r="H1138" s="63" t="s">
        <v>263</v>
      </c>
    </row>
    <row r="1139" spans="6:8" x14ac:dyDescent="0.25">
      <c r="F1139" s="63" t="s">
        <v>1374</v>
      </c>
      <c r="G1139" s="63" t="s">
        <v>188</v>
      </c>
      <c r="H1139" s="63" t="s">
        <v>189</v>
      </c>
    </row>
    <row r="1140" spans="6:8" x14ac:dyDescent="0.25">
      <c r="F1140" s="63" t="s">
        <v>1375</v>
      </c>
      <c r="G1140" s="63" t="s">
        <v>188</v>
      </c>
      <c r="H1140" s="63" t="s">
        <v>189</v>
      </c>
    </row>
    <row r="1141" spans="6:8" x14ac:dyDescent="0.25">
      <c r="F1141" s="63" t="s">
        <v>1376</v>
      </c>
      <c r="G1141" s="63" t="s">
        <v>225</v>
      </c>
      <c r="H1141" s="63" t="s">
        <v>226</v>
      </c>
    </row>
  </sheetData>
  <mergeCells count="3">
    <mergeCell ref="A1:H1"/>
    <mergeCell ref="I1:K1"/>
    <mergeCell ref="L1:R1"/>
  </mergeCells>
  <phoneticPr fontId="28" type="noConversion"/>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249977111117893"/>
  </sheetPr>
  <dimension ref="A1:DZ126"/>
  <sheetViews>
    <sheetView view="pageBreakPreview" topLeftCell="J1" zoomScaleNormal="70" zoomScaleSheetLayoutView="100" workbookViewId="0">
      <selection activeCell="C12" sqref="C12:AF12"/>
    </sheetView>
  </sheetViews>
  <sheetFormatPr baseColWidth="10" defaultColWidth="11.42578125" defaultRowHeight="15" customHeight="1" x14ac:dyDescent="0.25"/>
  <cols>
    <col min="1" max="2" width="3.7109375" style="7" customWidth="1"/>
    <col min="3" max="3" width="6.28515625" style="7" customWidth="1"/>
    <col min="4" max="4" width="11.7109375" style="7" customWidth="1"/>
    <col min="5" max="6" width="5.7109375" style="7" customWidth="1"/>
    <col min="7" max="7" width="7.28515625" style="7" customWidth="1"/>
    <col min="8" max="8" width="5.7109375" style="7" customWidth="1"/>
    <col min="9" max="9" width="7.28515625" style="7" customWidth="1"/>
    <col min="10" max="10" width="10.7109375" style="7" customWidth="1"/>
    <col min="11" max="11" width="9.28515625" style="7" customWidth="1"/>
    <col min="12" max="12" width="6.7109375" style="7" customWidth="1"/>
    <col min="13" max="13" width="9.7109375" style="7" customWidth="1"/>
    <col min="14" max="14" width="11.42578125" style="7" customWidth="1"/>
    <col min="15" max="15" width="7.28515625" style="7" customWidth="1"/>
    <col min="16" max="16" width="11.42578125" style="7" customWidth="1"/>
    <col min="17" max="17" width="11.28515625" style="7" customWidth="1"/>
    <col min="18" max="18" width="8.28515625" style="7" customWidth="1"/>
    <col min="19" max="19" width="20.7109375" style="7" customWidth="1"/>
    <col min="20" max="20" width="8.7109375" style="7" customWidth="1"/>
    <col min="21" max="21" width="9.5703125" style="7" customWidth="1"/>
    <col min="22" max="22" width="9" style="7" customWidth="1"/>
    <col min="23" max="23" width="8.42578125" style="7" customWidth="1"/>
    <col min="24" max="24" width="4.7109375" style="33" customWidth="1"/>
    <col min="25" max="25" width="5.7109375" style="33" customWidth="1"/>
    <col min="26" max="27" width="6.7109375" style="33" customWidth="1"/>
    <col min="28" max="28" width="6.28515625" style="33" customWidth="1"/>
    <col min="29" max="29" width="5.7109375" style="33" customWidth="1"/>
    <col min="30" max="30" width="10.28515625" style="7" customWidth="1"/>
    <col min="31" max="31" width="8.42578125" style="7" customWidth="1"/>
    <col min="32" max="32" width="19" style="7" customWidth="1"/>
    <col min="33" max="33" width="5.7109375" style="7" customWidth="1"/>
    <col min="34" max="41" width="11.42578125" style="7" hidden="1" customWidth="1"/>
    <col min="42" max="42" width="15.5703125" style="8" hidden="1" customWidth="1"/>
    <col min="43" max="68" width="11.42578125" style="7" hidden="1" customWidth="1"/>
    <col min="69" max="70" width="1.42578125" style="7" hidden="1" customWidth="1"/>
    <col min="71" max="71" width="0.7109375" style="7" hidden="1" customWidth="1"/>
    <col min="72" max="72" width="11.42578125" style="7" hidden="1" customWidth="1"/>
    <col min="73" max="79" width="11.42578125" style="7" customWidth="1"/>
    <col min="80" max="16384" width="11.42578125" style="7"/>
  </cols>
  <sheetData>
    <row r="1" spans="1:130" s="303" customFormat="1" ht="15" customHeight="1" x14ac:dyDescent="0.25">
      <c r="A1" s="302"/>
      <c r="B1" s="682" t="s">
        <v>0</v>
      </c>
      <c r="C1" s="683"/>
      <c r="D1" s="683"/>
      <c r="E1" s="683"/>
      <c r="F1" s="683"/>
      <c r="G1" s="684"/>
      <c r="H1" s="694" t="s">
        <v>1</v>
      </c>
      <c r="I1" s="695"/>
      <c r="J1" s="695"/>
      <c r="K1" s="695"/>
      <c r="L1" s="695"/>
      <c r="M1" s="695"/>
      <c r="N1" s="695"/>
      <c r="O1" s="695"/>
      <c r="P1" s="695"/>
      <c r="Q1" s="695"/>
      <c r="R1" s="695"/>
      <c r="S1" s="695"/>
      <c r="T1" s="695"/>
      <c r="U1" s="695"/>
      <c r="V1" s="695"/>
      <c r="W1" s="695"/>
      <c r="X1" s="695"/>
      <c r="Y1" s="695"/>
      <c r="Z1" s="695"/>
      <c r="AA1" s="695"/>
      <c r="AB1" s="695"/>
      <c r="AC1" s="695"/>
      <c r="AD1" s="696"/>
      <c r="AE1" s="663"/>
      <c r="AF1" s="664"/>
      <c r="AG1" s="665"/>
      <c r="AH1" s="321"/>
      <c r="AI1" s="305"/>
      <c r="AJ1" s="306"/>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row>
    <row r="2" spans="1:130" s="303" customFormat="1" ht="18" customHeight="1" x14ac:dyDescent="0.25">
      <c r="A2" s="302"/>
      <c r="B2" s="685"/>
      <c r="C2" s="686"/>
      <c r="D2" s="686"/>
      <c r="E2" s="686"/>
      <c r="F2" s="686"/>
      <c r="G2" s="687"/>
      <c r="H2" s="697"/>
      <c r="I2" s="698"/>
      <c r="J2" s="698"/>
      <c r="K2" s="698"/>
      <c r="L2" s="698"/>
      <c r="M2" s="698"/>
      <c r="N2" s="698"/>
      <c r="O2" s="698"/>
      <c r="P2" s="698"/>
      <c r="Q2" s="698"/>
      <c r="R2" s="698"/>
      <c r="S2" s="698"/>
      <c r="T2" s="698"/>
      <c r="U2" s="698"/>
      <c r="V2" s="698"/>
      <c r="W2" s="698"/>
      <c r="X2" s="698"/>
      <c r="Y2" s="698"/>
      <c r="Z2" s="698"/>
      <c r="AA2" s="698"/>
      <c r="AB2" s="698"/>
      <c r="AC2" s="698"/>
      <c r="AD2" s="699"/>
      <c r="AE2" s="666"/>
      <c r="AF2" s="667"/>
      <c r="AG2" s="668"/>
      <c r="AH2" s="322"/>
      <c r="AI2" s="307"/>
      <c r="AJ2" s="308"/>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row>
    <row r="3" spans="1:130" s="303" customFormat="1" ht="15" customHeight="1" x14ac:dyDescent="0.25">
      <c r="A3" s="302"/>
      <c r="B3" s="688"/>
      <c r="C3" s="689"/>
      <c r="D3" s="689"/>
      <c r="E3" s="689"/>
      <c r="F3" s="689"/>
      <c r="G3" s="690"/>
      <c r="H3" s="691" t="s">
        <v>2</v>
      </c>
      <c r="I3" s="692"/>
      <c r="J3" s="692"/>
      <c r="K3" s="692"/>
      <c r="L3" s="692"/>
      <c r="M3" s="692"/>
      <c r="N3" s="692"/>
      <c r="O3" s="692"/>
      <c r="P3" s="692"/>
      <c r="Q3" s="692"/>
      <c r="R3" s="692"/>
      <c r="S3" s="692"/>
      <c r="T3" s="692"/>
      <c r="U3" s="692"/>
      <c r="V3" s="692"/>
      <c r="W3" s="692"/>
      <c r="X3" s="692"/>
      <c r="Y3" s="692"/>
      <c r="Z3" s="692"/>
      <c r="AA3" s="692"/>
      <c r="AB3" s="692"/>
      <c r="AC3" s="692"/>
      <c r="AD3" s="693"/>
      <c r="AE3" s="669"/>
      <c r="AF3" s="670"/>
      <c r="AG3" s="671"/>
      <c r="AH3" s="322"/>
      <c r="AI3" s="307"/>
      <c r="AJ3" s="308"/>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row>
    <row r="4" spans="1:130" s="303" customFormat="1" ht="19.5" customHeight="1" x14ac:dyDescent="0.25">
      <c r="A4" s="302"/>
      <c r="B4" s="505" t="s">
        <v>3</v>
      </c>
      <c r="C4" s="506"/>
      <c r="D4" s="506"/>
      <c r="E4" s="506"/>
      <c r="F4" s="506"/>
      <c r="G4" s="507"/>
      <c r="H4" s="678" t="s">
        <v>4</v>
      </c>
      <c r="I4" s="679"/>
      <c r="J4" s="679"/>
      <c r="K4" s="679"/>
      <c r="L4" s="679"/>
      <c r="M4" s="679"/>
      <c r="N4" s="679"/>
      <c r="O4" s="679"/>
      <c r="P4" s="679"/>
      <c r="Q4" s="679"/>
      <c r="R4" s="679"/>
      <c r="S4" s="679"/>
      <c r="T4" s="679"/>
      <c r="U4" s="679"/>
      <c r="V4" s="679"/>
      <c r="W4" s="679"/>
      <c r="X4" s="679"/>
      <c r="Y4" s="679"/>
      <c r="Z4" s="679"/>
      <c r="AA4" s="679"/>
      <c r="AB4" s="679"/>
      <c r="AC4" s="679"/>
      <c r="AD4" s="680"/>
      <c r="AE4" s="672" t="s">
        <v>5</v>
      </c>
      <c r="AF4" s="673"/>
      <c r="AG4" s="674"/>
      <c r="AH4" s="323"/>
      <c r="AI4" s="309"/>
      <c r="AJ4" s="310"/>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row>
    <row r="5" spans="1:130" s="1" customFormat="1" ht="41.25" customHeight="1" thickBot="1" x14ac:dyDescent="0.3">
      <c r="B5" s="416"/>
      <c r="C5" s="417"/>
      <c r="D5" s="417"/>
      <c r="E5" s="417"/>
      <c r="F5" s="417"/>
      <c r="G5" s="418"/>
      <c r="H5" s="681" t="s">
        <v>6</v>
      </c>
      <c r="I5" s="417"/>
      <c r="J5" s="417"/>
      <c r="K5" s="417"/>
      <c r="L5" s="417"/>
      <c r="M5" s="417"/>
      <c r="N5" s="417"/>
      <c r="O5" s="417"/>
      <c r="P5" s="417"/>
      <c r="Q5" s="417"/>
      <c r="R5" s="417"/>
      <c r="S5" s="417"/>
      <c r="T5" s="417"/>
      <c r="U5" s="417"/>
      <c r="V5" s="417"/>
      <c r="W5" s="417"/>
      <c r="X5" s="417"/>
      <c r="Y5" s="417"/>
      <c r="Z5" s="417"/>
      <c r="AA5" s="417"/>
      <c r="AB5" s="417"/>
      <c r="AC5" s="417"/>
      <c r="AD5" s="418"/>
      <c r="AE5" s="675"/>
      <c r="AF5" s="676"/>
      <c r="AG5" s="677"/>
      <c r="AH5" s="324"/>
      <c r="AI5" s="311"/>
      <c r="AJ5" s="312"/>
    </row>
    <row r="6" spans="1:130" ht="9.75" customHeight="1" thickBot="1" x14ac:dyDescent="0.3">
      <c r="B6" s="37"/>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8"/>
    </row>
    <row r="7" spans="1:130" ht="48.75" customHeight="1" thickBot="1" x14ac:dyDescent="0.3">
      <c r="B7" s="214"/>
      <c r="C7" s="571" t="s">
        <v>111</v>
      </c>
      <c r="D7" s="572"/>
      <c r="E7" s="572"/>
      <c r="F7" s="472"/>
      <c r="G7" s="472"/>
      <c r="H7" s="472"/>
      <c r="I7" s="472"/>
      <c r="J7" s="472"/>
      <c r="K7" s="473"/>
      <c r="L7" s="215"/>
      <c r="M7" s="571" t="s">
        <v>1377</v>
      </c>
      <c r="N7" s="572"/>
      <c r="O7" s="572"/>
      <c r="P7" s="582"/>
      <c r="Q7" s="582"/>
      <c r="R7" s="582"/>
      <c r="S7" s="582"/>
      <c r="T7" s="582"/>
      <c r="U7" s="582"/>
      <c r="V7" s="582"/>
      <c r="W7" s="582"/>
      <c r="X7" s="582"/>
      <c r="Y7" s="582"/>
      <c r="Z7" s="582"/>
      <c r="AA7" s="582"/>
      <c r="AB7" s="582"/>
      <c r="AC7" s="582"/>
      <c r="AD7" s="582"/>
      <c r="AE7" s="582"/>
      <c r="AF7" s="583"/>
      <c r="AG7" s="216"/>
    </row>
    <row r="8" spans="1:130" ht="6.75" customHeight="1" thickBot="1" x14ac:dyDescent="0.3">
      <c r="B8" s="217"/>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218"/>
    </row>
    <row r="9" spans="1:130" ht="45.75" customHeight="1" thickBot="1" x14ac:dyDescent="0.3">
      <c r="B9" s="217"/>
      <c r="C9" s="604" t="s">
        <v>1378</v>
      </c>
      <c r="D9" s="605"/>
      <c r="E9" s="605"/>
      <c r="F9" s="605"/>
      <c r="G9" s="391"/>
      <c r="H9" s="391"/>
      <c r="I9" s="391"/>
      <c r="J9" s="391"/>
      <c r="K9" s="392"/>
      <c r="L9" s="35"/>
      <c r="M9" s="604" t="s">
        <v>1379</v>
      </c>
      <c r="N9" s="605"/>
      <c r="O9" s="605"/>
      <c r="P9" s="605"/>
      <c r="Q9" s="521" t="e">
        <f>VLOOKUP(G9,'Listas caracterización'!D2:F31,2,FALSE)</f>
        <v>#N/A</v>
      </c>
      <c r="R9" s="521"/>
      <c r="S9" s="521"/>
      <c r="T9" s="521"/>
      <c r="U9" s="522"/>
      <c r="V9" s="35"/>
      <c r="W9" s="604" t="s">
        <v>1380</v>
      </c>
      <c r="X9" s="605"/>
      <c r="Y9" s="605"/>
      <c r="Z9" s="605"/>
      <c r="AA9" s="521" t="e">
        <f>VLOOKUP(Q9,'Listas caracterización'!E2:F31,2,FALSE)</f>
        <v>#N/A</v>
      </c>
      <c r="AB9" s="521"/>
      <c r="AC9" s="521"/>
      <c r="AD9" s="521"/>
      <c r="AE9" s="521"/>
      <c r="AF9" s="522"/>
      <c r="AG9" s="218"/>
      <c r="BV9" s="34"/>
      <c r="BX9"/>
    </row>
    <row r="10" spans="1:130" ht="5.0999999999999996" customHeight="1" thickBot="1" x14ac:dyDescent="0.3">
      <c r="B10" s="217"/>
      <c r="C10" s="35"/>
      <c r="D10" s="35"/>
      <c r="E10" s="35"/>
      <c r="F10" s="35"/>
      <c r="G10" s="35"/>
      <c r="H10" s="35"/>
      <c r="I10" s="35"/>
      <c r="J10" s="35"/>
      <c r="K10" s="35"/>
      <c r="L10" s="35"/>
      <c r="M10" s="35"/>
      <c r="N10" s="35"/>
      <c r="O10" s="35"/>
      <c r="P10" s="35"/>
      <c r="Q10" s="35"/>
      <c r="R10" s="35"/>
      <c r="S10" s="35"/>
      <c r="T10" s="35"/>
      <c r="U10" s="35"/>
      <c r="V10" s="35"/>
      <c r="W10" s="35"/>
      <c r="X10" s="206"/>
      <c r="Y10" s="206"/>
      <c r="Z10" s="206"/>
      <c r="AA10" s="206"/>
      <c r="AB10" s="206"/>
      <c r="AC10" s="206"/>
      <c r="AD10" s="35"/>
      <c r="AE10" s="35"/>
      <c r="AF10" s="35"/>
      <c r="AG10" s="218"/>
    </row>
    <row r="11" spans="1:130" ht="30.75" customHeight="1" x14ac:dyDescent="0.25">
      <c r="B11" s="217"/>
      <c r="C11" s="532" t="s">
        <v>1381</v>
      </c>
      <c r="D11" s="533"/>
      <c r="E11" s="533"/>
      <c r="F11" s="533"/>
      <c r="G11" s="533"/>
      <c r="H11" s="573" t="s">
        <v>1382</v>
      </c>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4"/>
      <c r="AG11" s="218"/>
    </row>
    <row r="12" spans="1:130" ht="72.75" customHeight="1" thickBot="1" x14ac:dyDescent="0.3">
      <c r="B12" s="217"/>
      <c r="C12" s="575"/>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7"/>
      <c r="AG12" s="218"/>
    </row>
    <row r="13" spans="1:130" ht="4.5" customHeight="1" thickBot="1" x14ac:dyDescent="0.3">
      <c r="B13" s="217"/>
      <c r="C13" s="35"/>
      <c r="D13" s="35"/>
      <c r="E13" s="35"/>
      <c r="F13" s="35"/>
      <c r="G13" s="35"/>
      <c r="H13" s="35"/>
      <c r="I13" s="35"/>
      <c r="J13" s="35"/>
      <c r="K13" s="35"/>
      <c r="L13" s="35"/>
      <c r="M13" s="35"/>
      <c r="N13" s="35"/>
      <c r="O13" s="35"/>
      <c r="P13" s="35"/>
      <c r="Q13" s="35"/>
      <c r="R13" s="35"/>
      <c r="S13" s="35"/>
      <c r="T13" s="35"/>
      <c r="U13" s="35"/>
      <c r="V13" s="35"/>
      <c r="W13" s="35"/>
      <c r="X13" s="206"/>
      <c r="Y13" s="206"/>
      <c r="Z13" s="206"/>
      <c r="AA13" s="206"/>
      <c r="AB13" s="206"/>
      <c r="AC13" s="206"/>
      <c r="AD13" s="35"/>
      <c r="AE13" s="35"/>
      <c r="AF13" s="35"/>
      <c r="AG13" s="218"/>
    </row>
    <row r="14" spans="1:130" ht="25.5" customHeight="1" thickBot="1" x14ac:dyDescent="0.3">
      <c r="B14" s="217"/>
      <c r="C14" s="578" t="s">
        <v>1383</v>
      </c>
      <c r="D14" s="579"/>
      <c r="E14" s="579"/>
      <c r="F14" s="579"/>
      <c r="G14" s="580"/>
      <c r="H14" s="187"/>
      <c r="I14" s="187"/>
      <c r="J14" s="187"/>
      <c r="K14" s="35"/>
      <c r="L14" s="187"/>
      <c r="M14" s="35"/>
      <c r="N14" s="35"/>
      <c r="O14" s="35"/>
      <c r="P14" s="35"/>
      <c r="Q14" s="35"/>
      <c r="R14" s="35"/>
      <c r="S14" s="35"/>
      <c r="T14" s="35"/>
      <c r="U14" s="35"/>
      <c r="V14" s="35"/>
      <c r="W14" s="35"/>
      <c r="X14" s="206"/>
      <c r="Y14" s="206"/>
      <c r="Z14" s="206"/>
      <c r="AA14" s="206"/>
      <c r="AB14" s="206"/>
      <c r="AC14" s="206"/>
      <c r="AD14" s="35"/>
      <c r="AE14" s="35"/>
      <c r="AF14" s="35"/>
      <c r="AG14" s="218"/>
    </row>
    <row r="15" spans="1:130" s="9" customFormat="1" ht="15" customHeight="1" x14ac:dyDescent="0.25">
      <c r="B15" s="219"/>
      <c r="C15" s="581">
        <f>+'1. Inscripción'!H36</f>
        <v>0</v>
      </c>
      <c r="D15" s="543"/>
      <c r="E15" s="543"/>
      <c r="F15" s="543"/>
      <c r="G15" s="543" t="s">
        <v>1384</v>
      </c>
      <c r="H15" s="543"/>
      <c r="I15" s="543"/>
      <c r="J15" s="543"/>
      <c r="K15" s="543" t="s">
        <v>1385</v>
      </c>
      <c r="L15" s="543"/>
      <c r="M15" s="543"/>
      <c r="N15" s="543"/>
      <c r="O15" s="543"/>
      <c r="P15" s="543"/>
      <c r="Q15" s="584"/>
      <c r="R15" s="584"/>
      <c r="S15" s="584"/>
      <c r="T15" s="543" t="s">
        <v>1386</v>
      </c>
      <c r="U15" s="543"/>
      <c r="V15" s="543"/>
      <c r="W15" s="543"/>
      <c r="X15" s="543"/>
      <c r="Y15" s="543"/>
      <c r="Z15" s="543"/>
      <c r="AA15" s="543"/>
      <c r="AB15" s="543"/>
      <c r="AC15" s="543"/>
      <c r="AD15" s="543"/>
      <c r="AE15" s="543" t="s">
        <v>1387</v>
      </c>
      <c r="AF15" s="545"/>
      <c r="AG15" s="220"/>
    </row>
    <row r="16" spans="1:130" s="9" customFormat="1" ht="45.75" customHeight="1" x14ac:dyDescent="0.25">
      <c r="B16" s="219"/>
      <c r="C16" s="559"/>
      <c r="D16" s="560"/>
      <c r="E16" s="560"/>
      <c r="F16" s="560"/>
      <c r="G16" s="560" t="s">
        <v>1388</v>
      </c>
      <c r="H16" s="560"/>
      <c r="I16" s="560" t="s">
        <v>1389</v>
      </c>
      <c r="J16" s="560"/>
      <c r="K16" s="560" t="s">
        <v>1390</v>
      </c>
      <c r="L16" s="560"/>
      <c r="M16" s="560" t="s">
        <v>1391</v>
      </c>
      <c r="N16" s="560"/>
      <c r="O16" s="560" t="s">
        <v>1392</v>
      </c>
      <c r="P16" s="560"/>
      <c r="Q16" s="560" t="s">
        <v>1393</v>
      </c>
      <c r="R16" s="560"/>
      <c r="S16" s="560"/>
      <c r="T16" s="560" t="s">
        <v>1394</v>
      </c>
      <c r="U16" s="560"/>
      <c r="V16" s="560" t="s">
        <v>1395</v>
      </c>
      <c r="W16" s="560"/>
      <c r="X16" s="560" t="s">
        <v>1396</v>
      </c>
      <c r="Y16" s="560"/>
      <c r="Z16" s="560" t="s">
        <v>1397</v>
      </c>
      <c r="AA16" s="560"/>
      <c r="AB16" s="560" t="s">
        <v>1398</v>
      </c>
      <c r="AC16" s="560"/>
      <c r="AD16" s="560"/>
      <c r="AE16" s="560"/>
      <c r="AF16" s="606"/>
      <c r="AG16" s="220"/>
      <c r="AK16" s="24"/>
      <c r="AL16" s="24" t="s">
        <v>1399</v>
      </c>
      <c r="AM16" s="24" t="s">
        <v>1400</v>
      </c>
      <c r="AN16" s="24"/>
      <c r="AO16" s="24"/>
      <c r="AP16" s="24"/>
      <c r="AQ16" s="24"/>
      <c r="AR16" s="24"/>
    </row>
    <row r="17" spans="1:83" ht="30" customHeight="1" x14ac:dyDescent="0.25">
      <c r="B17" s="217"/>
      <c r="C17" s="453">
        <f>+'1. Inscripción'!O36</f>
        <v>0</v>
      </c>
      <c r="D17" s="454"/>
      <c r="E17" s="454"/>
      <c r="F17" s="454"/>
      <c r="G17" s="470"/>
      <c r="H17" s="470"/>
      <c r="I17" s="607"/>
      <c r="J17" s="607"/>
      <c r="K17" s="454">
        <f t="shared" ref="K17:K20" si="0">+G17</f>
        <v>0</v>
      </c>
      <c r="L17" s="454"/>
      <c r="M17" s="564"/>
      <c r="N17" s="564"/>
      <c r="O17" s="563"/>
      <c r="P17" s="563"/>
      <c r="Q17" s="202"/>
      <c r="R17" s="203"/>
      <c r="S17" s="204">
        <f>+M17*O17</f>
        <v>0</v>
      </c>
      <c r="T17" s="563"/>
      <c r="U17" s="563"/>
      <c r="V17" s="563"/>
      <c r="W17" s="563"/>
      <c r="X17" s="563"/>
      <c r="Y17" s="563"/>
      <c r="Z17" s="565">
        <f t="shared" ref="Z17:Z20" si="1">+T17+V17+X17</f>
        <v>0</v>
      </c>
      <c r="AA17" s="565"/>
      <c r="AB17" s="205"/>
      <c r="AC17" s="203"/>
      <c r="AD17" s="203">
        <f>+Z17*M17</f>
        <v>0</v>
      </c>
      <c r="AE17" s="203"/>
      <c r="AF17" s="207">
        <f>+S17-AD17</f>
        <v>0</v>
      </c>
      <c r="AG17" s="218"/>
      <c r="AK17" s="25" t="e">
        <f>M17+M18+M19+M20+#REF!+#REF!+#REF!</f>
        <v>#REF!</v>
      </c>
      <c r="AL17" s="26" t="e">
        <f t="shared" ref="AL17:AL20" si="2">M17/$AK$17</f>
        <v>#REF!</v>
      </c>
      <c r="AM17" s="27">
        <f>O17-Z17</f>
        <v>0</v>
      </c>
      <c r="AN17" s="27" t="e">
        <f t="shared" ref="AN17:AN20" si="3">AM17*AL17</f>
        <v>#REF!</v>
      </c>
      <c r="AO17" s="28">
        <f t="shared" ref="AO17:AO20" si="4">IFERROR(Z17/O17,0)</f>
        <v>0</v>
      </c>
      <c r="AP17" s="29">
        <f t="shared" ref="AP17:AP20" si="5">1-AO17</f>
        <v>1</v>
      </c>
      <c r="AQ17" s="30" t="e">
        <f t="shared" ref="AQ17:AQ20" si="6">AL17</f>
        <v>#REF!</v>
      </c>
      <c r="AR17" s="29" t="e">
        <f t="shared" ref="AR17:AR20" si="7">AP17*AQ17</f>
        <v>#REF!</v>
      </c>
      <c r="AS17" s="19"/>
      <c r="AV17" s="20"/>
    </row>
    <row r="18" spans="1:83" ht="30" customHeight="1" x14ac:dyDescent="0.25">
      <c r="B18" s="217"/>
      <c r="C18" s="453">
        <f>'1. Inscripción'!H40</f>
        <v>0</v>
      </c>
      <c r="D18" s="454"/>
      <c r="E18" s="454"/>
      <c r="F18" s="454"/>
      <c r="G18" s="470"/>
      <c r="H18" s="470"/>
      <c r="I18" s="608"/>
      <c r="J18" s="608"/>
      <c r="K18" s="454">
        <f t="shared" si="0"/>
        <v>0</v>
      </c>
      <c r="L18" s="454"/>
      <c r="M18" s="564"/>
      <c r="N18" s="564"/>
      <c r="O18" s="563"/>
      <c r="P18" s="563"/>
      <c r="Q18" s="202"/>
      <c r="R18" s="203"/>
      <c r="S18" s="204">
        <f>+M18*O18</f>
        <v>0</v>
      </c>
      <c r="T18" s="563"/>
      <c r="U18" s="563"/>
      <c r="V18" s="563"/>
      <c r="W18" s="563"/>
      <c r="X18" s="563"/>
      <c r="Y18" s="563"/>
      <c r="Z18" s="565">
        <f t="shared" si="1"/>
        <v>0</v>
      </c>
      <c r="AA18" s="565"/>
      <c r="AB18" s="205"/>
      <c r="AC18" s="203"/>
      <c r="AD18" s="203">
        <f t="shared" ref="AD18:AD20" si="8">+Z18*I18</f>
        <v>0</v>
      </c>
      <c r="AE18" s="203"/>
      <c r="AF18" s="207">
        <f>+S18-AD18</f>
        <v>0</v>
      </c>
      <c r="AG18" s="218"/>
      <c r="AK18" s="31"/>
      <c r="AL18" s="26" t="e">
        <f t="shared" si="2"/>
        <v>#REF!</v>
      </c>
      <c r="AM18" s="27">
        <f>O18-Z18</f>
        <v>0</v>
      </c>
      <c r="AN18" s="27" t="e">
        <f t="shared" si="3"/>
        <v>#REF!</v>
      </c>
      <c r="AO18" s="28">
        <f t="shared" si="4"/>
        <v>0</v>
      </c>
      <c r="AP18" s="29">
        <f t="shared" si="5"/>
        <v>1</v>
      </c>
      <c r="AQ18" s="30" t="e">
        <f t="shared" si="6"/>
        <v>#REF!</v>
      </c>
      <c r="AR18" s="29" t="e">
        <f t="shared" si="7"/>
        <v>#REF!</v>
      </c>
      <c r="AS18" s="19"/>
      <c r="AV18" s="20"/>
    </row>
    <row r="19" spans="1:83" ht="30" customHeight="1" x14ac:dyDescent="0.25">
      <c r="B19" s="217"/>
      <c r="C19" s="453">
        <f>'1. Inscripción'!M40</f>
        <v>0</v>
      </c>
      <c r="D19" s="454"/>
      <c r="E19" s="454"/>
      <c r="F19" s="454"/>
      <c r="G19" s="470"/>
      <c r="H19" s="470"/>
      <c r="I19" s="608"/>
      <c r="J19" s="608"/>
      <c r="K19" s="454">
        <f t="shared" si="0"/>
        <v>0</v>
      </c>
      <c r="L19" s="454"/>
      <c r="M19" s="564"/>
      <c r="N19" s="564"/>
      <c r="O19" s="563"/>
      <c r="P19" s="563"/>
      <c r="Q19" s="202"/>
      <c r="R19" s="203"/>
      <c r="S19" s="204">
        <f>+M19*O19</f>
        <v>0</v>
      </c>
      <c r="T19" s="563"/>
      <c r="U19" s="563"/>
      <c r="V19" s="563"/>
      <c r="W19" s="563"/>
      <c r="X19" s="563"/>
      <c r="Y19" s="563"/>
      <c r="Z19" s="565">
        <f t="shared" si="1"/>
        <v>0</v>
      </c>
      <c r="AA19" s="565"/>
      <c r="AB19" s="205"/>
      <c r="AC19" s="203"/>
      <c r="AD19" s="203">
        <f t="shared" si="8"/>
        <v>0</v>
      </c>
      <c r="AE19" s="203"/>
      <c r="AF19" s="207">
        <f>+S19-AD19</f>
        <v>0</v>
      </c>
      <c r="AG19" s="218"/>
      <c r="AK19" s="31"/>
      <c r="AL19" s="26" t="e">
        <f t="shared" si="2"/>
        <v>#REF!</v>
      </c>
      <c r="AM19" s="27">
        <f>O19-Z19</f>
        <v>0</v>
      </c>
      <c r="AN19" s="27" t="e">
        <f t="shared" si="3"/>
        <v>#REF!</v>
      </c>
      <c r="AO19" s="28">
        <f t="shared" si="4"/>
        <v>0</v>
      </c>
      <c r="AP19" s="29">
        <f t="shared" si="5"/>
        <v>1</v>
      </c>
      <c r="AQ19" s="30" t="e">
        <f t="shared" si="6"/>
        <v>#REF!</v>
      </c>
      <c r="AR19" s="29" t="e">
        <f t="shared" si="7"/>
        <v>#REF!</v>
      </c>
      <c r="AS19" s="19"/>
      <c r="AV19" s="20"/>
    </row>
    <row r="20" spans="1:83" ht="30" customHeight="1" x14ac:dyDescent="0.25">
      <c r="B20" s="217"/>
      <c r="C20" s="453">
        <f>'1. Inscripción'!R40</f>
        <v>0</v>
      </c>
      <c r="D20" s="454"/>
      <c r="E20" s="454"/>
      <c r="F20" s="454"/>
      <c r="G20" s="470"/>
      <c r="H20" s="470"/>
      <c r="I20" s="608"/>
      <c r="J20" s="608"/>
      <c r="K20" s="454">
        <f t="shared" si="0"/>
        <v>0</v>
      </c>
      <c r="L20" s="454"/>
      <c r="M20" s="564"/>
      <c r="N20" s="564"/>
      <c r="O20" s="563"/>
      <c r="P20" s="563"/>
      <c r="Q20" s="202"/>
      <c r="R20" s="203"/>
      <c r="S20" s="204">
        <f>+M20*O20</f>
        <v>0</v>
      </c>
      <c r="T20" s="563"/>
      <c r="U20" s="563"/>
      <c r="V20" s="563"/>
      <c r="W20" s="563"/>
      <c r="X20" s="563"/>
      <c r="Y20" s="563"/>
      <c r="Z20" s="565">
        <f t="shared" si="1"/>
        <v>0</v>
      </c>
      <c r="AA20" s="565"/>
      <c r="AB20" s="205"/>
      <c r="AC20" s="203"/>
      <c r="AD20" s="203">
        <f t="shared" si="8"/>
        <v>0</v>
      </c>
      <c r="AE20" s="203"/>
      <c r="AF20" s="207">
        <f>+S20-AD20</f>
        <v>0</v>
      </c>
      <c r="AG20" s="218"/>
      <c r="AK20" s="31"/>
      <c r="AL20" s="26" t="e">
        <f t="shared" si="2"/>
        <v>#REF!</v>
      </c>
      <c r="AM20" s="27">
        <f>O20-X20</f>
        <v>0</v>
      </c>
      <c r="AN20" s="27" t="e">
        <f t="shared" si="3"/>
        <v>#REF!</v>
      </c>
      <c r="AO20" s="28">
        <f t="shared" si="4"/>
        <v>0</v>
      </c>
      <c r="AP20" s="29">
        <f t="shared" si="5"/>
        <v>1</v>
      </c>
      <c r="AQ20" s="30" t="e">
        <f t="shared" si="6"/>
        <v>#REF!</v>
      </c>
      <c r="AR20" s="29" t="e">
        <f t="shared" si="7"/>
        <v>#REF!</v>
      </c>
      <c r="AS20" s="19"/>
      <c r="AV20" s="20"/>
    </row>
    <row r="21" spans="1:83" ht="21" customHeight="1" thickBot="1" x14ac:dyDescent="0.3">
      <c r="B21" s="217"/>
      <c r="C21" s="526" t="s">
        <v>1401</v>
      </c>
      <c r="D21" s="527"/>
      <c r="E21" s="527"/>
      <c r="F21" s="527"/>
      <c r="G21" s="527"/>
      <c r="H21" s="527"/>
      <c r="I21" s="527"/>
      <c r="J21" s="527"/>
      <c r="K21" s="527"/>
      <c r="L21" s="527"/>
      <c r="M21" s="527"/>
      <c r="N21" s="527"/>
      <c r="O21" s="527"/>
      <c r="P21" s="527"/>
      <c r="Q21" s="208"/>
      <c r="R21" s="209"/>
      <c r="S21" s="209">
        <f>SUM(S17:S20)</f>
        <v>0</v>
      </c>
      <c r="T21" s="562">
        <f>+SUM(T17:U20)</f>
        <v>0</v>
      </c>
      <c r="U21" s="562"/>
      <c r="V21" s="562">
        <f>+SUM(V17:W20)</f>
        <v>0</v>
      </c>
      <c r="W21" s="562"/>
      <c r="X21" s="562">
        <f>+SUM(X17:Y20)</f>
        <v>0</v>
      </c>
      <c r="Y21" s="562"/>
      <c r="Z21" s="562">
        <f>+SUM(Z17:AA20)</f>
        <v>0</v>
      </c>
      <c r="AA21" s="562"/>
      <c r="AB21" s="210"/>
      <c r="AC21" s="209"/>
      <c r="AD21" s="209">
        <f>SUM(AD17:AD20)</f>
        <v>0</v>
      </c>
      <c r="AE21" s="209"/>
      <c r="AF21" s="211">
        <f>SUM(AF17,AF18,AF19,AF20)</f>
        <v>0</v>
      </c>
      <c r="AG21" s="218"/>
      <c r="AK21" s="31"/>
      <c r="AL21" s="31"/>
      <c r="AM21" s="31"/>
      <c r="AN21" s="27" t="e">
        <f>#REF!+#REF!+#REF!+AN20+AN19+AN18+AN17</f>
        <v>#REF!</v>
      </c>
      <c r="AO21" s="31"/>
      <c r="AP21" s="32"/>
      <c r="AQ21" s="29"/>
      <c r="AR21" s="29" t="e">
        <f>AR17+AR18+AR19+AR20+#REF!+#REF!+#REF!</f>
        <v>#REF!</v>
      </c>
      <c r="AS21" s="19"/>
      <c r="AT21" s="21"/>
      <c r="AV21" s="20"/>
    </row>
    <row r="22" spans="1:83" ht="5.0999999999999996" customHeight="1" thickBot="1" x14ac:dyDescent="0.3">
      <c r="B22" s="217"/>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218"/>
      <c r="AK22" s="22"/>
      <c r="AL22" s="22"/>
      <c r="AM22" s="22"/>
      <c r="AN22" s="22"/>
      <c r="AO22" s="22"/>
      <c r="AP22" s="23"/>
      <c r="AQ22" s="19"/>
      <c r="AR22" s="19"/>
      <c r="AS22" s="19"/>
      <c r="AT22" s="21"/>
      <c r="AV22" s="20"/>
    </row>
    <row r="23" spans="1:83" ht="36" customHeight="1" thickBot="1" x14ac:dyDescent="0.3">
      <c r="B23" s="217"/>
      <c r="C23" s="143" t="s">
        <v>1402</v>
      </c>
      <c r="D23" s="390" t="s">
        <v>1403</v>
      </c>
      <c r="E23" s="390"/>
      <c r="F23" s="390"/>
      <c r="G23" s="391"/>
      <c r="H23" s="391"/>
      <c r="I23" s="391"/>
      <c r="J23" s="391"/>
      <c r="K23" s="392"/>
      <c r="L23" s="35"/>
      <c r="M23" s="143" t="s">
        <v>1404</v>
      </c>
      <c r="N23" s="452" t="s">
        <v>1405</v>
      </c>
      <c r="O23" s="452"/>
      <c r="P23" s="212" t="e">
        <f>AF21/S21*100</f>
        <v>#DIV/0!</v>
      </c>
      <c r="Q23" s="206"/>
      <c r="R23" s="35"/>
      <c r="S23" s="35"/>
      <c r="T23" s="206"/>
      <c r="U23" s="206"/>
      <c r="V23" s="206"/>
      <c r="W23" s="206"/>
      <c r="X23" s="206"/>
      <c r="Y23" s="206"/>
      <c r="Z23" s="206"/>
      <c r="AA23" s="206"/>
      <c r="AB23" s="206"/>
      <c r="AC23" s="206"/>
      <c r="AD23" s="35"/>
      <c r="AE23" s="35"/>
      <c r="AF23" s="35"/>
      <c r="AG23" s="218"/>
      <c r="BU23" s="1"/>
      <c r="BV23" s="1"/>
      <c r="BW23" s="1"/>
      <c r="BX23" s="1"/>
      <c r="BY23" s="1"/>
      <c r="BZ23" s="1"/>
    </row>
    <row r="24" spans="1:83" ht="4.5" customHeight="1" thickBot="1" x14ac:dyDescent="0.3">
      <c r="B24" s="217"/>
      <c r="C24" s="35"/>
      <c r="D24" s="35"/>
      <c r="E24" s="35"/>
      <c r="F24" s="35"/>
      <c r="G24" s="35"/>
      <c r="H24" s="35"/>
      <c r="I24" s="35"/>
      <c r="J24" s="35"/>
      <c r="K24" s="35"/>
      <c r="L24" s="35"/>
      <c r="M24" s="35"/>
      <c r="AB24" s="206"/>
      <c r="AC24" s="206"/>
      <c r="AD24" s="35"/>
      <c r="AE24" s="35"/>
      <c r="AF24" s="35"/>
      <c r="AG24" s="218"/>
      <c r="BU24" s="1"/>
      <c r="BV24" s="1"/>
      <c r="BW24" s="1"/>
      <c r="BX24" s="1"/>
      <c r="BY24" s="1"/>
      <c r="BZ24" s="1"/>
    </row>
    <row r="25" spans="1:83" ht="48.75" customHeight="1" thickBot="1" x14ac:dyDescent="0.3">
      <c r="B25" s="217"/>
      <c r="C25" s="143" t="s">
        <v>1406</v>
      </c>
      <c r="D25" s="390" t="s">
        <v>1407</v>
      </c>
      <c r="E25" s="390"/>
      <c r="F25" s="390"/>
      <c r="G25" s="601"/>
      <c r="H25" s="601"/>
      <c r="I25" s="602"/>
      <c r="J25" s="35"/>
      <c r="K25" s="35"/>
      <c r="L25" s="35"/>
      <c r="M25" s="143" t="s">
        <v>1408</v>
      </c>
      <c r="N25" s="390" t="s">
        <v>1409</v>
      </c>
      <c r="O25" s="390"/>
      <c r="P25" s="213" t="e">
        <f>(M17/I17)</f>
        <v>#DIV/0!</v>
      </c>
      <c r="Q25" s="206"/>
      <c r="R25" s="206"/>
      <c r="S25" s="221"/>
      <c r="T25" s="221"/>
      <c r="U25" s="221"/>
      <c r="V25" s="221"/>
      <c r="W25" s="221"/>
      <c r="X25" s="221"/>
      <c r="Y25" s="221"/>
      <c r="Z25" s="221"/>
      <c r="AA25" s="221"/>
      <c r="AB25" s="206"/>
      <c r="AC25" s="206"/>
      <c r="AD25" s="35"/>
      <c r="AE25" s="35"/>
      <c r="AF25" s="35"/>
      <c r="AG25" s="218"/>
      <c r="BU25" s="1"/>
      <c r="BV25" s="1"/>
      <c r="BW25" s="1"/>
      <c r="BX25" s="1"/>
      <c r="BY25" s="1"/>
      <c r="BZ25" s="1"/>
    </row>
    <row r="26" spans="1:83" ht="29.25" customHeight="1" thickBot="1" x14ac:dyDescent="0.3">
      <c r="B26" s="222"/>
      <c r="C26" s="567" t="s">
        <v>1410</v>
      </c>
      <c r="D26" s="567"/>
      <c r="E26" s="567"/>
      <c r="F26" s="567"/>
      <c r="G26" s="567"/>
      <c r="H26" s="567"/>
      <c r="I26" s="567"/>
      <c r="J26" s="223"/>
      <c r="K26" s="223"/>
      <c r="L26" s="223"/>
      <c r="M26" s="223"/>
      <c r="N26" s="223"/>
      <c r="O26" s="224"/>
      <c r="P26" s="224"/>
      <c r="Q26" s="224"/>
      <c r="R26" s="224"/>
      <c r="S26" s="224"/>
      <c r="T26" s="224"/>
      <c r="U26" s="225"/>
      <c r="V26" s="225"/>
      <c r="W26" s="225"/>
      <c r="X26" s="226"/>
      <c r="Y26" s="227"/>
      <c r="Z26" s="227"/>
      <c r="AA26" s="227"/>
      <c r="AB26" s="227"/>
      <c r="AC26" s="227"/>
      <c r="AD26" s="227"/>
      <c r="AE26" s="227"/>
      <c r="AF26" s="174"/>
      <c r="AG26" s="228"/>
      <c r="BU26" s="1"/>
      <c r="BV26" s="1"/>
      <c r="BW26" s="1"/>
      <c r="BX26" s="1"/>
    </row>
    <row r="27" spans="1:83" ht="6" customHeight="1" thickBot="1" x14ac:dyDescent="0.3">
      <c r="B27" s="214"/>
      <c r="C27" s="185"/>
      <c r="D27" s="185"/>
      <c r="E27" s="185"/>
      <c r="F27" s="185"/>
      <c r="G27" s="185"/>
      <c r="H27" s="185"/>
      <c r="I27" s="185"/>
      <c r="J27" s="185"/>
      <c r="K27" s="185"/>
      <c r="L27" s="185"/>
      <c r="M27" s="185"/>
      <c r="N27" s="185"/>
      <c r="O27" s="185"/>
      <c r="P27" s="185"/>
      <c r="Q27" s="185"/>
      <c r="R27" s="185"/>
      <c r="S27" s="185"/>
      <c r="T27" s="185"/>
      <c r="U27" s="185"/>
      <c r="V27" s="185"/>
      <c r="W27" s="185"/>
      <c r="X27" s="238"/>
      <c r="Y27" s="239"/>
      <c r="Z27" s="239"/>
      <c r="AA27" s="239"/>
      <c r="AB27" s="239"/>
      <c r="AC27" s="239"/>
      <c r="AD27" s="239"/>
      <c r="AE27" s="239"/>
      <c r="AF27" s="185"/>
      <c r="AG27" s="216"/>
      <c r="BU27" s="1"/>
      <c r="BV27" s="1"/>
      <c r="BW27" s="1"/>
      <c r="BX27" s="1"/>
    </row>
    <row r="28" spans="1:83" ht="27" customHeight="1" thickBot="1" x14ac:dyDescent="0.3">
      <c r="B28" s="217"/>
      <c r="C28" s="568" t="s">
        <v>1411</v>
      </c>
      <c r="D28" s="569"/>
      <c r="E28" s="569"/>
      <c r="F28" s="569"/>
      <c r="G28" s="569"/>
      <c r="H28" s="569"/>
      <c r="I28" s="569"/>
      <c r="J28" s="570"/>
      <c r="K28" s="35"/>
      <c r="L28" s="35"/>
      <c r="M28" s="35"/>
      <c r="N28" s="35"/>
      <c r="O28" s="35"/>
      <c r="P28" s="35"/>
      <c r="Q28" s="35"/>
      <c r="R28" s="35"/>
      <c r="S28" s="35"/>
      <c r="T28" s="35"/>
      <c r="U28" s="35"/>
      <c r="V28" s="35"/>
      <c r="W28" s="35"/>
      <c r="X28" s="206"/>
      <c r="Y28" s="170"/>
      <c r="Z28" s="170"/>
      <c r="AA28" s="170"/>
      <c r="AB28" s="170"/>
      <c r="AC28" s="170"/>
      <c r="AD28" s="170"/>
      <c r="AE28" s="170"/>
      <c r="AF28" s="35"/>
      <c r="AG28" s="218"/>
      <c r="BU28" s="1"/>
      <c r="BV28" s="1"/>
      <c r="BW28" s="1"/>
      <c r="BX28" s="1"/>
    </row>
    <row r="29" spans="1:83" s="1" customFormat="1" ht="20.100000000000001" customHeight="1" x14ac:dyDescent="0.25">
      <c r="B29" s="163"/>
      <c r="C29" s="402" t="s">
        <v>1412</v>
      </c>
      <c r="D29" s="387" t="s">
        <v>1413</v>
      </c>
      <c r="E29" s="387"/>
      <c r="F29" s="387"/>
      <c r="G29" s="551" t="s">
        <v>1414</v>
      </c>
      <c r="H29" s="551"/>
      <c r="I29" s="551"/>
      <c r="J29" s="551" t="s">
        <v>1415</v>
      </c>
      <c r="K29" s="551"/>
      <c r="L29" s="551"/>
      <c r="M29" s="551" t="s">
        <v>1416</v>
      </c>
      <c r="N29" s="551"/>
      <c r="O29" s="551"/>
      <c r="P29" s="543" t="s">
        <v>1417</v>
      </c>
      <c r="Q29" s="543"/>
      <c r="R29" s="543"/>
      <c r="S29" s="543" t="s">
        <v>1418</v>
      </c>
      <c r="T29" s="543"/>
      <c r="U29" s="543"/>
      <c r="V29" s="545"/>
      <c r="W29" s="35"/>
      <c r="X29" s="35"/>
      <c r="Y29" s="35"/>
      <c r="Z29" s="35"/>
      <c r="AA29" s="35"/>
      <c r="AB29" s="35"/>
      <c r="AC29" s="35"/>
      <c r="AD29" s="35"/>
      <c r="AE29" s="35"/>
      <c r="AF29" s="35"/>
      <c r="AG29" s="165"/>
      <c r="BY29" s="7"/>
      <c r="BZ29" s="7"/>
      <c r="CA29" s="7" t="s">
        <v>1419</v>
      </c>
      <c r="CB29" s="7"/>
      <c r="CC29" s="7"/>
      <c r="CD29" s="7"/>
      <c r="CE29" s="7"/>
    </row>
    <row r="30" spans="1:83" s="1" customFormat="1" ht="21" customHeight="1" thickBot="1" x14ac:dyDescent="0.3">
      <c r="B30" s="163"/>
      <c r="C30" s="404"/>
      <c r="D30" s="486"/>
      <c r="E30" s="486"/>
      <c r="F30" s="486"/>
      <c r="G30" s="566"/>
      <c r="H30" s="566"/>
      <c r="I30" s="566"/>
      <c r="J30" s="566"/>
      <c r="K30" s="566"/>
      <c r="L30" s="566"/>
      <c r="M30" s="566"/>
      <c r="N30" s="566"/>
      <c r="O30" s="566"/>
      <c r="P30" s="536"/>
      <c r="Q30" s="536"/>
      <c r="R30" s="536"/>
      <c r="S30" s="236" t="s">
        <v>1420</v>
      </c>
      <c r="T30" s="236"/>
      <c r="U30" s="236" t="s">
        <v>1421</v>
      </c>
      <c r="V30" s="237"/>
      <c r="W30" s="35"/>
      <c r="X30" s="35"/>
      <c r="Y30" s="35"/>
      <c r="Z30" s="35"/>
      <c r="AA30" s="35"/>
      <c r="AB30" s="35"/>
      <c r="AC30" s="35"/>
      <c r="AD30" s="35"/>
      <c r="AE30" s="35"/>
      <c r="AF30" s="35"/>
      <c r="AG30" s="165"/>
      <c r="BY30" s="7"/>
      <c r="BZ30" s="7"/>
      <c r="CA30" s="7"/>
      <c r="CB30" s="7"/>
      <c r="CC30" s="7"/>
      <c r="CD30" s="7"/>
      <c r="CE30" s="7"/>
    </row>
    <row r="31" spans="1:83" s="1" customFormat="1" ht="5.0999999999999996" customHeight="1" thickBot="1" x14ac:dyDescent="0.3">
      <c r="A31" s="35"/>
      <c r="B31" s="240"/>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165"/>
      <c r="BY31" s="7"/>
      <c r="BZ31" s="7"/>
      <c r="CA31" s="7"/>
      <c r="CB31" s="7"/>
      <c r="CC31" s="7"/>
      <c r="CD31" s="7"/>
      <c r="CE31" s="7"/>
    </row>
    <row r="32" spans="1:83" s="1" customFormat="1" ht="21" customHeight="1" thickBot="1" x14ac:dyDescent="0.3">
      <c r="B32" s="163"/>
      <c r="C32" s="419" t="s">
        <v>1384</v>
      </c>
      <c r="D32" s="390"/>
      <c r="E32" s="390"/>
      <c r="F32" s="234"/>
      <c r="G32" s="424"/>
      <c r="H32" s="424"/>
      <c r="I32" s="424"/>
      <c r="J32" s="390" t="e">
        <f>+VLOOKUP($G$32,'Listas caracterización'!$I$3:$L$1141,2)</f>
        <v>#N/A</v>
      </c>
      <c r="K32" s="390"/>
      <c r="L32" s="390"/>
      <c r="M32" s="390" t="e">
        <f>+VLOOKUP($G$32,'Listas caracterización'!$I$3:$L$1141,3)</f>
        <v>#N/A</v>
      </c>
      <c r="N32" s="390"/>
      <c r="O32" s="390"/>
      <c r="P32" s="390" t="e">
        <f>+VLOOKUP($G$32,'Listas caracterización'!$I$3:$L$1141,4)</f>
        <v>#N/A</v>
      </c>
      <c r="Q32" s="390"/>
      <c r="R32" s="390"/>
      <c r="S32" s="391"/>
      <c r="T32" s="391"/>
      <c r="U32" s="391"/>
      <c r="V32" s="392"/>
      <c r="W32" s="35"/>
      <c r="X32" s="35"/>
      <c r="Y32" s="35"/>
      <c r="Z32" s="35"/>
      <c r="AA32" s="35"/>
      <c r="AB32" s="35"/>
      <c r="AC32" s="35"/>
      <c r="AD32" s="35"/>
      <c r="AE32" s="35"/>
      <c r="AF32" s="35"/>
      <c r="AG32" s="165"/>
      <c r="BY32" s="7"/>
      <c r="BZ32" s="7"/>
      <c r="CA32" s="7"/>
      <c r="CB32" s="7"/>
      <c r="CC32" s="7"/>
      <c r="CD32" s="7"/>
      <c r="CE32" s="7"/>
    </row>
    <row r="33" spans="2:33" s="1" customFormat="1" ht="5.0999999999999996" customHeight="1" thickBot="1" x14ac:dyDescent="0.3">
      <c r="B33" s="163"/>
      <c r="C33" s="166"/>
      <c r="D33" s="166"/>
      <c r="E33" s="166"/>
      <c r="F33" s="35"/>
      <c r="G33" s="166"/>
      <c r="H33" s="166"/>
      <c r="I33" s="166"/>
      <c r="J33" s="166"/>
      <c r="K33" s="166"/>
      <c r="L33" s="166"/>
      <c r="M33" s="169"/>
      <c r="N33" s="169"/>
      <c r="O33" s="169"/>
      <c r="P33" s="169"/>
      <c r="Q33" s="166"/>
      <c r="R33" s="166"/>
      <c r="S33" s="166"/>
      <c r="T33" s="166"/>
      <c r="U33" s="166"/>
      <c r="V33" s="166"/>
      <c r="W33" s="35"/>
      <c r="X33" s="35"/>
      <c r="Y33" s="35"/>
      <c r="Z33" s="35"/>
      <c r="AA33" s="35"/>
      <c r="AB33" s="35"/>
      <c r="AC33" s="35"/>
      <c r="AD33" s="35"/>
      <c r="AE33" s="35"/>
      <c r="AF33" s="35"/>
      <c r="AG33" s="165"/>
    </row>
    <row r="34" spans="2:33" s="1" customFormat="1" ht="21" customHeight="1" thickBot="1" x14ac:dyDescent="0.3">
      <c r="B34" s="163"/>
      <c r="C34" s="419" t="s">
        <v>1422</v>
      </c>
      <c r="D34" s="390"/>
      <c r="E34" s="390"/>
      <c r="F34" s="234"/>
      <c r="G34" s="424"/>
      <c r="H34" s="424"/>
      <c r="I34" s="424"/>
      <c r="J34" s="390" t="e">
        <f>+VLOOKUP($G$34,'Listas caracterización'!$I$3:$L$1141,2)</f>
        <v>#N/A</v>
      </c>
      <c r="K34" s="390"/>
      <c r="L34" s="390"/>
      <c r="M34" s="390" t="e">
        <f>+VLOOKUP($G$34,'Listas caracterización'!$I$3:$L$1141,3)</f>
        <v>#N/A</v>
      </c>
      <c r="N34" s="390"/>
      <c r="O34" s="390"/>
      <c r="P34" s="390" t="e">
        <f>+VLOOKUP($G$34,'Listas caracterización'!$I$3:$L$1141,4)</f>
        <v>#N/A</v>
      </c>
      <c r="Q34" s="390"/>
      <c r="R34" s="390"/>
      <c r="S34" s="391"/>
      <c r="T34" s="391"/>
      <c r="U34" s="391"/>
      <c r="V34" s="392"/>
      <c r="W34" s="35"/>
      <c r="X34" s="588" t="s">
        <v>1423</v>
      </c>
      <c r="Y34" s="589"/>
      <c r="Z34" s="589"/>
      <c r="AA34" s="589"/>
      <c r="AB34" s="589"/>
      <c r="AC34" s="589"/>
      <c r="AD34" s="35"/>
      <c r="AE34" s="35"/>
      <c r="AF34" s="35"/>
      <c r="AG34" s="165"/>
    </row>
    <row r="35" spans="2:33" s="1" customFormat="1" ht="5.0999999999999996" customHeight="1" thickBot="1" x14ac:dyDescent="0.3">
      <c r="B35" s="163"/>
      <c r="C35" s="35"/>
      <c r="D35" s="35"/>
      <c r="E35" s="35"/>
      <c r="F35" s="35"/>
      <c r="G35" s="155"/>
      <c r="H35" s="155"/>
      <c r="I35" s="155"/>
      <c r="J35" s="155"/>
      <c r="K35" s="155"/>
      <c r="L35" s="155"/>
      <c r="M35" s="35"/>
      <c r="N35" s="35"/>
      <c r="O35" s="35"/>
      <c r="P35" s="171"/>
      <c r="Q35" s="35"/>
      <c r="R35" s="35"/>
      <c r="S35" s="35"/>
      <c r="T35" s="35"/>
      <c r="U35" s="35"/>
      <c r="V35" s="35"/>
      <c r="W35" s="35"/>
      <c r="X35" s="35"/>
      <c r="Y35" s="35"/>
      <c r="Z35" s="35"/>
      <c r="AA35" s="35"/>
      <c r="AB35" s="35"/>
      <c r="AC35" s="35"/>
      <c r="AD35" s="35"/>
      <c r="AE35" s="35"/>
      <c r="AF35" s="35"/>
      <c r="AG35" s="165"/>
    </row>
    <row r="36" spans="2:33" s="1" customFormat="1" ht="21" customHeight="1" thickBot="1" x14ac:dyDescent="0.3">
      <c r="B36" s="163"/>
      <c r="C36" s="419" t="s">
        <v>1424</v>
      </c>
      <c r="D36" s="390"/>
      <c r="E36" s="390"/>
      <c r="F36" s="234"/>
      <c r="G36" s="424"/>
      <c r="H36" s="424"/>
      <c r="I36" s="424"/>
      <c r="J36" s="390" t="e">
        <f>+VLOOKUP($G$36,'Listas caracterización'!$I$3:$L$1141,2)</f>
        <v>#N/A</v>
      </c>
      <c r="K36" s="390"/>
      <c r="L36" s="390"/>
      <c r="M36" s="390" t="e">
        <f>+VLOOKUP($G$36,'Listas caracterización'!$I$3:$L$1141,3)</f>
        <v>#N/A</v>
      </c>
      <c r="N36" s="390"/>
      <c r="O36" s="390"/>
      <c r="P36" s="390" t="e">
        <f>+VLOOKUP($G$36,'Listas caracterización'!$I$3:$L$1141,4)</f>
        <v>#N/A</v>
      </c>
      <c r="Q36" s="390"/>
      <c r="R36" s="390"/>
      <c r="S36" s="391"/>
      <c r="T36" s="391"/>
      <c r="U36" s="391"/>
      <c r="V36" s="392"/>
      <c r="W36" s="35"/>
      <c r="X36" s="35"/>
      <c r="Y36" s="35"/>
      <c r="Z36" s="35"/>
      <c r="AA36" s="35"/>
      <c r="AB36" s="35"/>
      <c r="AC36" s="35"/>
      <c r="AD36" s="35"/>
      <c r="AE36" s="35"/>
      <c r="AF36" s="35"/>
      <c r="AG36" s="165"/>
    </row>
    <row r="37" spans="2:33" s="1" customFormat="1" ht="4.5" customHeight="1" thickBot="1" x14ac:dyDescent="0.3">
      <c r="B37" s="163"/>
      <c r="C37" s="35"/>
      <c r="D37" s="155"/>
      <c r="E37" s="155"/>
      <c r="F37" s="155"/>
      <c r="G37" s="15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165"/>
    </row>
    <row r="38" spans="2:33" s="1" customFormat="1" ht="38.25" customHeight="1" thickBot="1" x14ac:dyDescent="0.3">
      <c r="B38" s="163"/>
      <c r="C38" s="146" t="s">
        <v>1425</v>
      </c>
      <c r="D38" s="390" t="s">
        <v>1426</v>
      </c>
      <c r="E38" s="390"/>
      <c r="F38" s="390"/>
      <c r="G38" s="390"/>
      <c r="H38" s="390"/>
      <c r="I38" s="390"/>
      <c r="J38" s="390"/>
      <c r="K38" s="390"/>
      <c r="L38" s="390"/>
      <c r="M38" s="390"/>
      <c r="N38" s="177"/>
      <c r="O38" s="35"/>
      <c r="P38" s="397" t="str">
        <f>IF(N38="a. Si","Seleccione.",IF(N38="b. No","No Aplica",""))</f>
        <v/>
      </c>
      <c r="Q38" s="398"/>
      <c r="R38" s="388"/>
      <c r="S38" s="388"/>
      <c r="T38" s="388"/>
      <c r="U38" s="388"/>
      <c r="V38" s="389"/>
      <c r="W38" s="35"/>
      <c r="X38" s="397" t="str">
        <f>IF(N38="a. Si","Municipio / Nombre.",IF(N38="b. No","No Aplica",""))</f>
        <v/>
      </c>
      <c r="Y38" s="398"/>
      <c r="Z38" s="388"/>
      <c r="AA38" s="388"/>
      <c r="AB38" s="388"/>
      <c r="AC38" s="388"/>
      <c r="AD38" s="388"/>
      <c r="AE38" s="388"/>
      <c r="AF38" s="389"/>
      <c r="AG38" s="165"/>
    </row>
    <row r="39" spans="2:33" s="1" customFormat="1" ht="4.5" customHeight="1" thickBot="1" x14ac:dyDescent="0.3">
      <c r="B39" s="163"/>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165"/>
    </row>
    <row r="40" spans="2:33" s="1" customFormat="1" ht="17.25" customHeight="1" x14ac:dyDescent="0.25">
      <c r="B40" s="163"/>
      <c r="C40" s="590" t="s">
        <v>1427</v>
      </c>
      <c r="D40" s="587" t="s">
        <v>1428</v>
      </c>
      <c r="E40" s="587"/>
      <c r="F40" s="587"/>
      <c r="G40" s="587"/>
      <c r="H40" s="587" t="s">
        <v>1429</v>
      </c>
      <c r="I40" s="587"/>
      <c r="J40" s="587"/>
      <c r="K40" s="587" t="s">
        <v>1430</v>
      </c>
      <c r="L40" s="587"/>
      <c r="M40" s="232" t="s">
        <v>1431</v>
      </c>
      <c r="N40" s="35"/>
      <c r="O40" s="35"/>
      <c r="P40" s="590" t="s">
        <v>1432</v>
      </c>
      <c r="Q40" s="587" t="s">
        <v>1433</v>
      </c>
      <c r="R40" s="587"/>
      <c r="S40" s="587" t="s">
        <v>1434</v>
      </c>
      <c r="T40" s="587"/>
      <c r="U40" s="603" t="s">
        <v>1435</v>
      </c>
      <c r="V40" s="603"/>
      <c r="W40" s="603"/>
      <c r="X40" s="603"/>
      <c r="Y40" s="603"/>
      <c r="Z40" s="603"/>
      <c r="AA40" s="603"/>
      <c r="AB40" s="603"/>
      <c r="AC40" s="603"/>
      <c r="AD40" s="229"/>
      <c r="AE40" s="35"/>
      <c r="AF40" s="35"/>
      <c r="AG40" s="165"/>
    </row>
    <row r="41" spans="2:33" s="1" customFormat="1" ht="17.25" customHeight="1" x14ac:dyDescent="0.25">
      <c r="B41" s="163"/>
      <c r="C41" s="591"/>
      <c r="D41" s="461"/>
      <c r="E41" s="461"/>
      <c r="F41" s="461"/>
      <c r="G41" s="461"/>
      <c r="H41" s="454" t="s">
        <v>1436</v>
      </c>
      <c r="I41" s="454"/>
      <c r="J41" s="454"/>
      <c r="K41" s="593"/>
      <c r="L41" s="593"/>
      <c r="M41" s="233" t="b">
        <f>IF(K41&gt;0,"Bueno")</f>
        <v>0</v>
      </c>
      <c r="N41" s="35"/>
      <c r="O41" s="35"/>
      <c r="P41" s="591"/>
      <c r="Q41" s="461"/>
      <c r="R41" s="461"/>
      <c r="S41" s="461"/>
      <c r="T41" s="461"/>
      <c r="U41" s="585" t="s">
        <v>1437</v>
      </c>
      <c r="V41" s="585"/>
      <c r="W41" s="585"/>
      <c r="X41" s="585"/>
      <c r="Y41" s="585"/>
      <c r="Z41" s="585"/>
      <c r="AA41" s="585"/>
      <c r="AB41" s="585"/>
      <c r="AC41" s="585"/>
      <c r="AD41" s="231"/>
      <c r="AE41" s="35"/>
      <c r="AF41" s="35"/>
      <c r="AG41" s="165"/>
    </row>
    <row r="42" spans="2:33" s="1" customFormat="1" ht="17.25" customHeight="1" x14ac:dyDescent="0.25">
      <c r="B42" s="163"/>
      <c r="C42" s="591"/>
      <c r="D42" s="461"/>
      <c r="E42" s="461"/>
      <c r="F42" s="461"/>
      <c r="G42" s="461"/>
      <c r="H42" s="454" t="s">
        <v>1438</v>
      </c>
      <c r="I42" s="454"/>
      <c r="J42" s="454"/>
      <c r="K42" s="593"/>
      <c r="L42" s="593"/>
      <c r="M42" s="233" t="b">
        <f>IF(K42&gt;0,"Muy Bueno")</f>
        <v>0</v>
      </c>
      <c r="N42" s="35"/>
      <c r="O42" s="35"/>
      <c r="P42" s="591"/>
      <c r="Q42" s="461"/>
      <c r="R42" s="461"/>
      <c r="S42" s="461"/>
      <c r="T42" s="461"/>
      <c r="U42" s="585" t="s">
        <v>1439</v>
      </c>
      <c r="V42" s="585"/>
      <c r="W42" s="585"/>
      <c r="X42" s="585"/>
      <c r="Y42" s="585"/>
      <c r="Z42" s="585"/>
      <c r="AA42" s="585"/>
      <c r="AB42" s="585"/>
      <c r="AC42" s="585"/>
      <c r="AD42" s="231"/>
      <c r="AE42" s="35"/>
      <c r="AF42" s="35"/>
      <c r="AG42" s="165"/>
    </row>
    <row r="43" spans="2:33" s="1" customFormat="1" ht="17.25" customHeight="1" x14ac:dyDescent="0.25">
      <c r="B43" s="163"/>
      <c r="C43" s="591"/>
      <c r="D43" s="461"/>
      <c r="E43" s="461"/>
      <c r="F43" s="461"/>
      <c r="G43" s="461"/>
      <c r="H43" s="454" t="s">
        <v>1440</v>
      </c>
      <c r="I43" s="454"/>
      <c r="J43" s="454"/>
      <c r="K43" s="594"/>
      <c r="L43" s="594"/>
      <c r="M43" s="262" t="b">
        <f>IF(K43&gt;0,"Excelente")</f>
        <v>0</v>
      </c>
      <c r="N43" s="35"/>
      <c r="O43" s="35"/>
      <c r="P43" s="591"/>
      <c r="Q43" s="461"/>
      <c r="R43" s="461"/>
      <c r="S43" s="461"/>
      <c r="T43" s="461"/>
      <c r="U43" s="585" t="s">
        <v>1441</v>
      </c>
      <c r="V43" s="585"/>
      <c r="W43" s="585"/>
      <c r="X43" s="585"/>
      <c r="Y43" s="585"/>
      <c r="Z43" s="585"/>
      <c r="AA43" s="585"/>
      <c r="AB43" s="585"/>
      <c r="AC43" s="585"/>
      <c r="AD43" s="231"/>
      <c r="AE43" s="35"/>
      <c r="AF43" s="35"/>
      <c r="AG43" s="165"/>
    </row>
    <row r="44" spans="2:33" s="1" customFormat="1" ht="17.25" customHeight="1" thickBot="1" x14ac:dyDescent="0.3">
      <c r="B44" s="163"/>
      <c r="C44" s="546"/>
      <c r="D44" s="487"/>
      <c r="E44" s="487"/>
      <c r="F44" s="487"/>
      <c r="G44" s="487"/>
      <c r="H44" s="463" t="s">
        <v>1442</v>
      </c>
      <c r="I44" s="463"/>
      <c r="J44" s="592"/>
      <c r="K44" s="586">
        <f>SUM(K40:M43)</f>
        <v>0</v>
      </c>
      <c r="L44" s="586"/>
      <c r="M44" s="586"/>
      <c r="N44" s="35"/>
      <c r="O44" s="35"/>
      <c r="P44" s="591"/>
      <c r="Q44" s="461"/>
      <c r="R44" s="461"/>
      <c r="S44" s="461" t="s">
        <v>1443</v>
      </c>
      <c r="T44" s="461"/>
      <c r="U44" s="585" t="s">
        <v>1444</v>
      </c>
      <c r="V44" s="585"/>
      <c r="W44" s="585"/>
      <c r="X44" s="585"/>
      <c r="Y44" s="585"/>
      <c r="Z44" s="585"/>
      <c r="AA44" s="585"/>
      <c r="AB44" s="585"/>
      <c r="AC44" s="585"/>
      <c r="AD44" s="231"/>
      <c r="AE44" s="35"/>
      <c r="AF44" s="35"/>
      <c r="AG44" s="165"/>
    </row>
    <row r="45" spans="2:33" s="1" customFormat="1" ht="17.25" customHeight="1" thickBot="1" x14ac:dyDescent="0.3">
      <c r="B45" s="163"/>
      <c r="C45" s="35"/>
      <c r="D45" s="35"/>
      <c r="E45" s="35"/>
      <c r="F45" s="35"/>
      <c r="G45" s="35"/>
      <c r="K45" s="35"/>
      <c r="L45" s="35"/>
      <c r="M45" s="35"/>
      <c r="N45" s="35"/>
      <c r="O45" s="35"/>
      <c r="P45" s="591"/>
      <c r="Q45" s="461"/>
      <c r="R45" s="461"/>
      <c r="S45" s="461"/>
      <c r="T45" s="461"/>
      <c r="U45" s="585" t="s">
        <v>1445</v>
      </c>
      <c r="V45" s="585" t="s">
        <v>1445</v>
      </c>
      <c r="W45" s="585" t="s">
        <v>1445</v>
      </c>
      <c r="X45" s="585" t="s">
        <v>1445</v>
      </c>
      <c r="Y45" s="585" t="s">
        <v>1445</v>
      </c>
      <c r="Z45" s="585" t="s">
        <v>1445</v>
      </c>
      <c r="AA45" s="585" t="s">
        <v>1445</v>
      </c>
      <c r="AB45" s="585" t="s">
        <v>1445</v>
      </c>
      <c r="AC45" s="585" t="s">
        <v>1445</v>
      </c>
      <c r="AD45" s="231"/>
      <c r="AE45" s="35"/>
      <c r="AF45" s="35"/>
      <c r="AG45" s="165"/>
    </row>
    <row r="46" spans="2:33" s="1" customFormat="1" ht="17.25" customHeight="1" x14ac:dyDescent="0.25">
      <c r="B46" s="163"/>
      <c r="C46" s="402" t="s">
        <v>1446</v>
      </c>
      <c r="D46" s="587" t="s">
        <v>1447</v>
      </c>
      <c r="E46" s="587"/>
      <c r="F46" s="587"/>
      <c r="G46" s="587"/>
      <c r="H46" s="587"/>
      <c r="I46" s="587"/>
      <c r="J46" s="599"/>
      <c r="K46" s="35"/>
      <c r="L46" s="35"/>
      <c r="M46" s="35"/>
      <c r="N46" s="35"/>
      <c r="O46" s="35"/>
      <c r="P46" s="591"/>
      <c r="Q46" s="461"/>
      <c r="R46" s="461"/>
      <c r="S46" s="461"/>
      <c r="T46" s="461"/>
      <c r="U46" s="585" t="s">
        <v>1448</v>
      </c>
      <c r="V46" s="585" t="s">
        <v>1448</v>
      </c>
      <c r="W46" s="585" t="s">
        <v>1448</v>
      </c>
      <c r="X46" s="585" t="s">
        <v>1448</v>
      </c>
      <c r="Y46" s="585" t="s">
        <v>1448</v>
      </c>
      <c r="Z46" s="585" t="s">
        <v>1448</v>
      </c>
      <c r="AA46" s="585" t="s">
        <v>1448</v>
      </c>
      <c r="AB46" s="585" t="s">
        <v>1448</v>
      </c>
      <c r="AC46" s="585" t="s">
        <v>1448</v>
      </c>
      <c r="AD46" s="231"/>
      <c r="AE46" s="35"/>
      <c r="AF46" s="35"/>
      <c r="AG46" s="165"/>
    </row>
    <row r="47" spans="2:33" s="1" customFormat="1" ht="17.25" customHeight="1" thickBot="1" x14ac:dyDescent="0.3">
      <c r="B47" s="163"/>
      <c r="C47" s="404"/>
      <c r="D47" s="487"/>
      <c r="E47" s="487"/>
      <c r="F47" s="487"/>
      <c r="G47" s="487"/>
      <c r="H47" s="487"/>
      <c r="I47" s="487"/>
      <c r="J47" s="600"/>
      <c r="K47" s="35"/>
      <c r="L47" s="35"/>
      <c r="M47" s="35"/>
      <c r="N47" s="35"/>
      <c r="O47" s="35"/>
      <c r="P47" s="546"/>
      <c r="Q47" s="487"/>
      <c r="R47" s="487"/>
      <c r="S47" s="487" t="s">
        <v>1449</v>
      </c>
      <c r="T47" s="487"/>
      <c r="U47" s="487"/>
      <c r="V47" s="487"/>
      <c r="W47" s="487"/>
      <c r="X47" s="487"/>
      <c r="Y47" s="487"/>
      <c r="Z47" s="487"/>
      <c r="AA47" s="487"/>
      <c r="AB47" s="487"/>
      <c r="AC47" s="487"/>
      <c r="AD47" s="230"/>
      <c r="AE47" s="35"/>
      <c r="AF47" s="35"/>
      <c r="AG47" s="165"/>
    </row>
    <row r="48" spans="2:33" s="1" customFormat="1" ht="6" customHeight="1" x14ac:dyDescent="0.25">
      <c r="B48" s="163"/>
      <c r="K48" s="35"/>
      <c r="L48" s="35"/>
      <c r="M48" s="35"/>
      <c r="N48" s="35"/>
      <c r="O48" s="35"/>
      <c r="P48" s="35"/>
      <c r="Q48" s="35"/>
      <c r="R48" s="35"/>
      <c r="S48" s="35"/>
      <c r="T48" s="35"/>
      <c r="U48" s="35"/>
      <c r="V48" s="35"/>
      <c r="W48" s="35"/>
      <c r="X48" s="35"/>
      <c r="Y48" s="35"/>
      <c r="Z48" s="35"/>
      <c r="AA48" s="35"/>
      <c r="AB48" s="35"/>
      <c r="AC48" s="35"/>
      <c r="AD48" s="35"/>
      <c r="AE48" s="35"/>
      <c r="AF48" s="35"/>
      <c r="AG48" s="165"/>
    </row>
    <row r="49" spans="2:42" ht="5.25" customHeight="1" thickBot="1" x14ac:dyDescent="0.3">
      <c r="B49" s="173"/>
      <c r="C49" s="192"/>
      <c r="D49" s="192"/>
      <c r="E49" s="192"/>
      <c r="F49" s="192"/>
      <c r="G49" s="192"/>
      <c r="H49" s="192"/>
      <c r="I49" s="192"/>
      <c r="J49" s="192"/>
      <c r="K49" s="192"/>
      <c r="L49" s="192"/>
      <c r="M49" s="192"/>
      <c r="N49" s="192"/>
      <c r="O49" s="192"/>
      <c r="P49" s="174"/>
      <c r="Q49" s="174"/>
      <c r="R49" s="174"/>
      <c r="S49" s="174"/>
      <c r="T49" s="174"/>
      <c r="U49" s="174"/>
      <c r="V49" s="174"/>
      <c r="W49" s="174"/>
      <c r="X49" s="241"/>
      <c r="Y49" s="174"/>
      <c r="Z49" s="174"/>
      <c r="AA49" s="226"/>
      <c r="AB49" s="226"/>
      <c r="AC49" s="226"/>
      <c r="AD49" s="174"/>
      <c r="AE49" s="174"/>
      <c r="AF49" s="174"/>
      <c r="AG49" s="228"/>
    </row>
    <row r="50" spans="2:42" ht="6" customHeight="1" thickBot="1" x14ac:dyDescent="0.3">
      <c r="B50" s="214"/>
      <c r="C50" s="185"/>
      <c r="D50" s="185"/>
      <c r="E50" s="185"/>
      <c r="F50" s="185"/>
      <c r="G50" s="185"/>
      <c r="H50" s="185"/>
      <c r="I50" s="185"/>
      <c r="J50" s="185"/>
      <c r="K50" s="185"/>
      <c r="L50" s="185"/>
      <c r="M50" s="185"/>
      <c r="N50" s="185"/>
      <c r="O50" s="185"/>
      <c r="P50" s="185"/>
      <c r="Q50" s="185"/>
      <c r="R50" s="185"/>
      <c r="S50" s="185"/>
      <c r="T50" s="185"/>
      <c r="U50" s="185"/>
      <c r="V50" s="185"/>
      <c r="W50" s="185"/>
      <c r="X50" s="238"/>
      <c r="Y50" s="238"/>
      <c r="Z50" s="238"/>
      <c r="AA50" s="238"/>
      <c r="AB50" s="238"/>
      <c r="AC50" s="238"/>
      <c r="AD50" s="185"/>
      <c r="AE50" s="185"/>
      <c r="AF50" s="185"/>
      <c r="AG50" s="216"/>
    </row>
    <row r="51" spans="2:42" ht="28.5" customHeight="1" thickBot="1" x14ac:dyDescent="0.3">
      <c r="B51" s="217"/>
      <c r="C51" s="568" t="s">
        <v>1450</v>
      </c>
      <c r="D51" s="569"/>
      <c r="E51" s="569"/>
      <c r="F51" s="569"/>
      <c r="G51" s="569"/>
      <c r="H51" s="569"/>
      <c r="I51" s="569"/>
      <c r="J51" s="570"/>
      <c r="K51" s="35"/>
      <c r="L51" s="35"/>
      <c r="M51" s="35"/>
      <c r="N51" s="35"/>
      <c r="O51" s="35"/>
      <c r="P51" s="35"/>
      <c r="Q51" s="35"/>
      <c r="R51" s="35"/>
      <c r="S51" s="35"/>
      <c r="T51" s="35"/>
      <c r="U51" s="35"/>
      <c r="V51" s="35"/>
      <c r="W51" s="35"/>
      <c r="X51" s="206"/>
      <c r="Y51" s="206"/>
      <c r="Z51" s="206"/>
      <c r="AA51" s="206"/>
      <c r="AB51" s="206"/>
      <c r="AC51" s="206"/>
      <c r="AD51" s="35"/>
      <c r="AE51" s="35"/>
      <c r="AF51" s="35"/>
      <c r="AG51" s="218"/>
    </row>
    <row r="52" spans="2:42" ht="15" customHeight="1" thickBot="1" x14ac:dyDescent="0.3">
      <c r="B52" s="217"/>
      <c r="C52" s="419" t="s">
        <v>1451</v>
      </c>
      <c r="D52" s="390"/>
      <c r="E52" s="390"/>
      <c r="F52" s="390"/>
      <c r="G52" s="390"/>
      <c r="H52" s="390"/>
      <c r="I52" s="390"/>
      <c r="J52" s="390"/>
      <c r="K52" s="597" t="s">
        <v>1452</v>
      </c>
      <c r="L52" s="597"/>
      <c r="M52" s="597"/>
      <c r="N52" s="597"/>
      <c r="O52" s="597"/>
      <c r="P52" s="597"/>
      <c r="Q52" s="597"/>
      <c r="R52" s="597"/>
      <c r="S52" s="597"/>
      <c r="T52" s="597"/>
      <c r="U52" s="597"/>
      <c r="V52" s="597"/>
      <c r="W52" s="597"/>
      <c r="X52" s="597"/>
      <c r="Y52" s="597"/>
      <c r="Z52" s="597"/>
      <c r="AA52" s="597"/>
      <c r="AB52" s="598"/>
      <c r="AC52" s="206"/>
      <c r="AD52" s="35"/>
      <c r="AE52" s="35"/>
      <c r="AF52" s="35"/>
      <c r="AG52" s="218"/>
    </row>
    <row r="53" spans="2:42" ht="7.5" customHeight="1" thickBot="1" x14ac:dyDescent="0.3">
      <c r="B53" s="217"/>
      <c r="C53" s="35"/>
      <c r="D53" s="35"/>
      <c r="E53" s="35"/>
      <c r="F53" s="35"/>
      <c r="G53" s="35"/>
      <c r="H53" s="35"/>
      <c r="I53" s="35"/>
      <c r="J53" s="35"/>
      <c r="K53" s="35"/>
      <c r="L53" s="35"/>
      <c r="M53" s="35"/>
      <c r="N53" s="35"/>
      <c r="O53" s="206"/>
      <c r="P53" s="206"/>
      <c r="Q53" s="35"/>
      <c r="R53" s="35"/>
      <c r="S53" s="35"/>
      <c r="T53" s="35"/>
      <c r="U53" s="35"/>
      <c r="V53" s="35"/>
      <c r="W53" s="35"/>
      <c r="X53" s="206"/>
      <c r="Y53" s="206"/>
      <c r="Z53" s="206"/>
      <c r="AA53" s="206"/>
      <c r="AB53" s="206"/>
      <c r="AC53" s="206"/>
      <c r="AD53" s="35"/>
      <c r="AE53" s="35"/>
      <c r="AF53" s="35"/>
      <c r="AG53" s="218"/>
    </row>
    <row r="54" spans="2:42" ht="15" customHeight="1" x14ac:dyDescent="0.25">
      <c r="B54" s="217"/>
      <c r="C54" s="35"/>
      <c r="D54" s="35"/>
      <c r="E54" s="550" t="s">
        <v>1453</v>
      </c>
      <c r="F54" s="551"/>
      <c r="G54" s="551"/>
      <c r="H54" s="551"/>
      <c r="I54" s="551"/>
      <c r="J54" s="551"/>
      <c r="K54" s="551"/>
      <c r="L54" s="551"/>
      <c r="M54" s="551"/>
      <c r="N54" s="551"/>
      <c r="O54" s="551"/>
      <c r="P54" s="551"/>
      <c r="Q54" s="551"/>
      <c r="R54" s="551"/>
      <c r="S54" s="551"/>
      <c r="T54" s="595"/>
      <c r="U54" s="242"/>
      <c r="V54" s="242"/>
      <c r="W54" s="242"/>
      <c r="X54" s="242"/>
      <c r="Y54" s="242"/>
      <c r="Z54" s="242"/>
      <c r="AA54" s="242"/>
      <c r="AB54" s="206"/>
      <c r="AC54" s="206"/>
      <c r="AD54" s="35"/>
      <c r="AE54" s="35"/>
      <c r="AF54" s="35"/>
      <c r="AG54" s="218"/>
    </row>
    <row r="55" spans="2:42" ht="23.25" customHeight="1" thickBot="1" x14ac:dyDescent="0.3">
      <c r="B55" s="217"/>
      <c r="C55" s="35"/>
      <c r="D55" s="206"/>
      <c r="E55" s="555" t="s">
        <v>1454</v>
      </c>
      <c r="F55" s="556"/>
      <c r="G55" s="556" t="s">
        <v>1455</v>
      </c>
      <c r="H55" s="556"/>
      <c r="I55" s="596" t="s">
        <v>1456</v>
      </c>
      <c r="J55" s="596"/>
      <c r="K55" s="596" t="s">
        <v>1457</v>
      </c>
      <c r="L55" s="596"/>
      <c r="M55" s="556" t="s">
        <v>1458</v>
      </c>
      <c r="N55" s="556"/>
      <c r="O55" s="556" t="s">
        <v>1459</v>
      </c>
      <c r="P55" s="556"/>
      <c r="Q55" s="596" t="s">
        <v>1460</v>
      </c>
      <c r="R55" s="596"/>
      <c r="S55" s="596" t="s">
        <v>1461</v>
      </c>
      <c r="T55" s="613"/>
      <c r="U55" s="206"/>
      <c r="V55" s="206"/>
      <c r="W55" s="206"/>
      <c r="X55" s="206"/>
      <c r="Y55" s="206"/>
      <c r="Z55" s="206"/>
      <c r="AA55" s="206"/>
      <c r="AB55" s="206"/>
      <c r="AC55" s="206"/>
      <c r="AD55" s="35"/>
      <c r="AE55" s="35"/>
      <c r="AF55" s="35"/>
      <c r="AG55" s="218"/>
    </row>
    <row r="56" spans="2:42" ht="33.75" customHeight="1" x14ac:dyDescent="0.25">
      <c r="B56" s="217"/>
      <c r="C56" s="512" t="s">
        <v>1462</v>
      </c>
      <c r="D56" s="513"/>
      <c r="E56" s="552"/>
      <c r="F56" s="553"/>
      <c r="G56" s="553"/>
      <c r="H56" s="553"/>
      <c r="I56" s="553"/>
      <c r="J56" s="553"/>
      <c r="K56" s="553"/>
      <c r="L56" s="553"/>
      <c r="M56" s="553"/>
      <c r="N56" s="553"/>
      <c r="O56" s="553"/>
      <c r="P56" s="553"/>
      <c r="Q56" s="553"/>
      <c r="R56" s="553"/>
      <c r="S56" s="553"/>
      <c r="T56" s="614"/>
      <c r="U56" s="206"/>
      <c r="V56" s="206"/>
      <c r="W56" s="206"/>
      <c r="X56" s="206"/>
      <c r="Y56" s="206"/>
      <c r="Z56" s="206"/>
      <c r="AA56" s="206"/>
      <c r="AB56" s="206"/>
      <c r="AC56" s="206"/>
      <c r="AD56" s="35"/>
      <c r="AE56" s="35"/>
      <c r="AF56" s="35"/>
      <c r="AG56" s="218"/>
    </row>
    <row r="57" spans="2:42" ht="17.25" customHeight="1" x14ac:dyDescent="0.25">
      <c r="B57" s="217"/>
      <c r="C57" s="403" t="s">
        <v>1463</v>
      </c>
      <c r="D57" s="535"/>
      <c r="E57" s="557"/>
      <c r="F57" s="530"/>
      <c r="G57" s="530"/>
      <c r="H57" s="530"/>
      <c r="I57" s="530"/>
      <c r="J57" s="530"/>
      <c r="K57" s="530"/>
      <c r="L57" s="530"/>
      <c r="M57" s="530"/>
      <c r="N57" s="530"/>
      <c r="O57" s="530"/>
      <c r="P57" s="530"/>
      <c r="Q57" s="530"/>
      <c r="R57" s="530"/>
      <c r="S57" s="530"/>
      <c r="T57" s="531"/>
      <c r="U57" s="206"/>
      <c r="V57" s="206"/>
      <c r="W57" s="206"/>
      <c r="X57" s="206"/>
      <c r="Y57" s="206"/>
      <c r="Z57" s="206"/>
      <c r="AA57" s="206"/>
      <c r="AB57" s="206"/>
      <c r="AC57" s="206"/>
      <c r="AD57" s="35"/>
      <c r="AE57" s="35"/>
      <c r="AF57" s="35"/>
      <c r="AG57" s="218"/>
    </row>
    <row r="58" spans="2:42" ht="15.75" customHeight="1" x14ac:dyDescent="0.25">
      <c r="B58" s="217"/>
      <c r="C58" s="403" t="s">
        <v>1464</v>
      </c>
      <c r="D58" s="535"/>
      <c r="E58" s="557"/>
      <c r="F58" s="530"/>
      <c r="G58" s="530"/>
      <c r="H58" s="530"/>
      <c r="I58" s="530"/>
      <c r="J58" s="530"/>
      <c r="K58" s="530"/>
      <c r="L58" s="530"/>
      <c r="M58" s="530"/>
      <c r="N58" s="530"/>
      <c r="O58" s="530"/>
      <c r="P58" s="530"/>
      <c r="Q58" s="530"/>
      <c r="R58" s="530"/>
      <c r="S58" s="530"/>
      <c r="T58" s="531"/>
      <c r="U58" s="206"/>
      <c r="V58" s="206"/>
      <c r="W58" s="206"/>
      <c r="X58" s="206"/>
      <c r="Y58" s="206"/>
      <c r="Z58" s="206"/>
      <c r="AA58" s="206"/>
      <c r="AB58" s="206"/>
      <c r="AC58" s="35"/>
      <c r="AD58" s="35"/>
      <c r="AE58" s="35"/>
      <c r="AF58" s="35"/>
      <c r="AG58" s="218"/>
    </row>
    <row r="59" spans="2:42" s="1" customFormat="1" ht="19.5" customHeight="1" x14ac:dyDescent="0.25">
      <c r="B59" s="163"/>
      <c r="C59" s="660" t="s">
        <v>1465</v>
      </c>
      <c r="D59" s="661" t="s">
        <v>1401</v>
      </c>
      <c r="E59" s="662">
        <f>SUM(E56:F58)</f>
        <v>0</v>
      </c>
      <c r="F59" s="544"/>
      <c r="G59" s="544">
        <f>SUM(G56:H58)</f>
        <v>0</v>
      </c>
      <c r="H59" s="544"/>
      <c r="I59" s="544">
        <f>SUM(I56:J58)</f>
        <v>0</v>
      </c>
      <c r="J59" s="544"/>
      <c r="K59" s="544">
        <f>SUM(K56:L58)</f>
        <v>0</v>
      </c>
      <c r="L59" s="544"/>
      <c r="M59" s="544">
        <f>SUM(M56:N58)</f>
        <v>0</v>
      </c>
      <c r="N59" s="544"/>
      <c r="O59" s="544">
        <f>SUM(O56:P58)</f>
        <v>0</v>
      </c>
      <c r="P59" s="544"/>
      <c r="Q59" s="544">
        <f>SUM(Q56:R58)</f>
        <v>0</v>
      </c>
      <c r="R59" s="544"/>
      <c r="S59" s="544">
        <f>SUM(S56:T58)</f>
        <v>0</v>
      </c>
      <c r="T59" s="655"/>
      <c r="U59" s="206"/>
      <c r="V59" s="206"/>
      <c r="W59" s="206"/>
      <c r="X59" s="206"/>
      <c r="Y59" s="206"/>
      <c r="Z59" s="206"/>
      <c r="AA59" s="206"/>
      <c r="AB59" s="206"/>
      <c r="AC59" s="35"/>
      <c r="AD59" s="35"/>
      <c r="AE59" s="35"/>
      <c r="AF59" s="35"/>
      <c r="AG59" s="165"/>
      <c r="AP59" s="313"/>
    </row>
    <row r="60" spans="2:42" s="1" customFormat="1" ht="19.5" customHeight="1" thickBot="1" x14ac:dyDescent="0.3">
      <c r="B60" s="163"/>
      <c r="C60" s="610" t="s">
        <v>1466</v>
      </c>
      <c r="D60" s="611"/>
      <c r="E60" s="615">
        <f>SUM(E59:T59)</f>
        <v>0</v>
      </c>
      <c r="F60" s="528"/>
      <c r="G60" s="528"/>
      <c r="H60" s="528"/>
      <c r="I60" s="528"/>
      <c r="J60" s="528"/>
      <c r="K60" s="528"/>
      <c r="L60" s="528"/>
      <c r="M60" s="528"/>
      <c r="N60" s="528"/>
      <c r="O60" s="528"/>
      <c r="P60" s="528"/>
      <c r="Q60" s="528"/>
      <c r="R60" s="528"/>
      <c r="S60" s="528"/>
      <c r="T60" s="529"/>
      <c r="U60" s="206"/>
      <c r="V60" s="206"/>
      <c r="W60" s="206"/>
      <c r="X60" s="206"/>
      <c r="Y60" s="206"/>
      <c r="Z60" s="206"/>
      <c r="AA60" s="206"/>
      <c r="AB60" s="206"/>
      <c r="AC60" s="35"/>
      <c r="AD60" s="35"/>
      <c r="AE60" s="35"/>
      <c r="AF60" s="35"/>
      <c r="AG60" s="165"/>
      <c r="AP60" s="313"/>
    </row>
    <row r="61" spans="2:42" ht="7.5" customHeight="1" thickBot="1" x14ac:dyDescent="0.3">
      <c r="B61" s="217"/>
      <c r="C61" s="35"/>
      <c r="D61" s="35"/>
      <c r="E61" s="35"/>
      <c r="F61" s="35"/>
      <c r="G61" s="35"/>
      <c r="H61" s="35"/>
      <c r="I61" s="35"/>
      <c r="J61" s="35"/>
      <c r="K61" s="35"/>
      <c r="L61" s="35"/>
      <c r="M61" s="35"/>
      <c r="N61" s="35"/>
      <c r="O61" s="35"/>
      <c r="P61" s="35"/>
      <c r="Q61" s="35"/>
      <c r="R61" s="35"/>
      <c r="S61" s="35"/>
      <c r="T61" s="35"/>
      <c r="U61" s="35"/>
      <c r="V61" s="35"/>
      <c r="W61" s="35"/>
      <c r="X61" s="206"/>
      <c r="Y61" s="206"/>
      <c r="Z61" s="206"/>
      <c r="AA61" s="206"/>
      <c r="AB61" s="206"/>
      <c r="AC61" s="206"/>
      <c r="AD61" s="35"/>
      <c r="AE61" s="35"/>
      <c r="AF61" s="35"/>
      <c r="AG61" s="218"/>
    </row>
    <row r="62" spans="2:42" ht="21" customHeight="1" x14ac:dyDescent="0.25">
      <c r="B62" s="217"/>
      <c r="C62" s="35"/>
      <c r="D62" s="187"/>
      <c r="E62" s="550" t="s">
        <v>1467</v>
      </c>
      <c r="F62" s="551"/>
      <c r="G62" s="551"/>
      <c r="H62" s="551"/>
      <c r="I62" s="551"/>
      <c r="J62" s="551"/>
      <c r="K62" s="551"/>
      <c r="L62" s="551"/>
      <c r="M62" s="551"/>
      <c r="N62" s="551"/>
      <c r="O62" s="551" t="s">
        <v>1468</v>
      </c>
      <c r="P62" s="551"/>
      <c r="Q62" s="551"/>
      <c r="R62" s="551"/>
      <c r="S62" s="551"/>
      <c r="T62" s="595"/>
      <c r="U62" s="206"/>
      <c r="V62" s="206"/>
      <c r="X62" s="206"/>
      <c r="Y62" s="206"/>
      <c r="Z62" s="242"/>
      <c r="AA62" s="206"/>
      <c r="AB62" s="206"/>
      <c r="AC62" s="206"/>
      <c r="AD62" s="35"/>
      <c r="AE62" s="35"/>
      <c r="AF62" s="35"/>
      <c r="AG62" s="218"/>
    </row>
    <row r="63" spans="2:42" ht="17.25" customHeight="1" thickBot="1" x14ac:dyDescent="0.3">
      <c r="B63" s="217"/>
      <c r="C63" s="35"/>
      <c r="D63" s="35"/>
      <c r="E63" s="612" t="s">
        <v>1469</v>
      </c>
      <c r="F63" s="536"/>
      <c r="G63" s="566" t="s">
        <v>1470</v>
      </c>
      <c r="H63" s="566"/>
      <c r="I63" s="566" t="s">
        <v>1471</v>
      </c>
      <c r="J63" s="566"/>
      <c r="K63" s="536" t="s">
        <v>1472</v>
      </c>
      <c r="L63" s="536"/>
      <c r="M63" s="536"/>
      <c r="N63" s="235" t="s">
        <v>1473</v>
      </c>
      <c r="O63" s="566" t="s">
        <v>1474</v>
      </c>
      <c r="P63" s="566"/>
      <c r="Q63" s="235" t="s">
        <v>1475</v>
      </c>
      <c r="R63" s="536" t="s">
        <v>1476</v>
      </c>
      <c r="S63" s="536"/>
      <c r="T63" s="609"/>
      <c r="U63" s="206"/>
      <c r="V63" s="206"/>
      <c r="X63" s="206"/>
      <c r="Y63" s="206"/>
      <c r="Z63" s="206"/>
      <c r="AA63" s="206"/>
      <c r="AB63" s="206"/>
      <c r="AC63" s="206"/>
      <c r="AD63" s="35"/>
      <c r="AE63" s="35"/>
      <c r="AF63" s="35"/>
      <c r="AG63" s="218"/>
    </row>
    <row r="64" spans="2:42" ht="33" customHeight="1" x14ac:dyDescent="0.25">
      <c r="B64" s="217"/>
      <c r="C64" s="512" t="s">
        <v>1462</v>
      </c>
      <c r="D64" s="513"/>
      <c r="E64" s="554"/>
      <c r="F64" s="553"/>
      <c r="G64" s="553"/>
      <c r="H64" s="553"/>
      <c r="I64" s="553"/>
      <c r="J64" s="553"/>
      <c r="K64" s="553"/>
      <c r="L64" s="553"/>
      <c r="M64" s="553"/>
      <c r="N64" s="244"/>
      <c r="O64" s="553"/>
      <c r="P64" s="553"/>
      <c r="Q64" s="244"/>
      <c r="R64" s="553"/>
      <c r="S64" s="553"/>
      <c r="T64" s="614"/>
      <c r="U64" s="206"/>
      <c r="V64" s="206"/>
      <c r="X64" s="206"/>
      <c r="Y64" s="206"/>
      <c r="Z64" s="206"/>
      <c r="AA64" s="206"/>
      <c r="AB64" s="206"/>
      <c r="AC64" s="206"/>
      <c r="AD64" s="35"/>
      <c r="AE64" s="35"/>
      <c r="AF64" s="35"/>
      <c r="AG64" s="218"/>
    </row>
    <row r="65" spans="2:33" ht="23.25" customHeight="1" x14ac:dyDescent="0.25">
      <c r="B65" s="217"/>
      <c r="C65" s="403" t="s">
        <v>1463</v>
      </c>
      <c r="D65" s="535"/>
      <c r="E65" s="541"/>
      <c r="F65" s="530"/>
      <c r="G65" s="530"/>
      <c r="H65" s="530"/>
      <c r="I65" s="530"/>
      <c r="J65" s="530"/>
      <c r="K65" s="530"/>
      <c r="L65" s="530"/>
      <c r="M65" s="530"/>
      <c r="N65" s="176"/>
      <c r="O65" s="530"/>
      <c r="P65" s="530"/>
      <c r="Q65" s="176"/>
      <c r="R65" s="530"/>
      <c r="S65" s="530"/>
      <c r="T65" s="531"/>
      <c r="U65" s="206"/>
      <c r="V65" s="206"/>
      <c r="X65" s="206"/>
      <c r="Y65" s="206"/>
      <c r="Z65" s="206"/>
      <c r="AA65" s="206"/>
      <c r="AB65" s="206"/>
      <c r="AC65" s="206"/>
      <c r="AD65" s="35"/>
      <c r="AE65" s="35"/>
      <c r="AF65" s="35"/>
      <c r="AG65" s="218"/>
    </row>
    <row r="66" spans="2:33" ht="27" customHeight="1" x14ac:dyDescent="0.25">
      <c r="B66" s="217"/>
      <c r="C66" s="403" t="s">
        <v>1464</v>
      </c>
      <c r="D66" s="535"/>
      <c r="E66" s="541"/>
      <c r="F66" s="530"/>
      <c r="G66" s="530"/>
      <c r="H66" s="530"/>
      <c r="I66" s="530">
        <v>1</v>
      </c>
      <c r="J66" s="530"/>
      <c r="K66" s="530"/>
      <c r="L66" s="530"/>
      <c r="M66" s="530"/>
      <c r="N66" s="176"/>
      <c r="O66" s="530"/>
      <c r="P66" s="530"/>
      <c r="Q66" s="176"/>
      <c r="R66" s="530"/>
      <c r="S66" s="530"/>
      <c r="T66" s="531"/>
      <c r="U66" s="206"/>
      <c r="V66" s="206"/>
      <c r="X66" s="206"/>
      <c r="Y66" s="206"/>
      <c r="Z66" s="206"/>
      <c r="AA66" s="206"/>
      <c r="AB66" s="206"/>
      <c r="AC66" s="206"/>
      <c r="AD66" s="35"/>
      <c r="AE66" s="35"/>
      <c r="AF66" s="35"/>
      <c r="AG66" s="218"/>
    </row>
    <row r="67" spans="2:33" ht="18" customHeight="1" thickBot="1" x14ac:dyDescent="0.3">
      <c r="B67" s="217"/>
      <c r="C67" s="537" t="s">
        <v>1401</v>
      </c>
      <c r="D67" s="538" t="s">
        <v>1401</v>
      </c>
      <c r="E67" s="546">
        <f>SUM(E64:F66)</f>
        <v>0</v>
      </c>
      <c r="F67" s="528"/>
      <c r="G67" s="528">
        <f>SUM(G64:H66)</f>
        <v>0</v>
      </c>
      <c r="H67" s="528"/>
      <c r="I67" s="528">
        <f>SUM(I64:J66)</f>
        <v>1</v>
      </c>
      <c r="J67" s="528"/>
      <c r="K67" s="528">
        <f>SUM(K64:M66)</f>
        <v>0</v>
      </c>
      <c r="L67" s="528"/>
      <c r="M67" s="528"/>
      <c r="N67" s="245">
        <f>SUM(N64:N66)</f>
        <v>0</v>
      </c>
      <c r="O67" s="528">
        <f>SUM(O64:P66)</f>
        <v>0</v>
      </c>
      <c r="P67" s="528"/>
      <c r="Q67" s="245">
        <f>SUM(Q64:Q66)</f>
        <v>0</v>
      </c>
      <c r="R67" s="528">
        <f>SUM(R64:T66)</f>
        <v>0</v>
      </c>
      <c r="S67" s="528"/>
      <c r="T67" s="529"/>
      <c r="U67" s="206"/>
      <c r="V67" s="206"/>
      <c r="W67" s="206"/>
      <c r="X67" s="206"/>
      <c r="Y67" s="206"/>
      <c r="Z67" s="206"/>
      <c r="AA67" s="206"/>
      <c r="AB67" s="206"/>
      <c r="AC67" s="35"/>
      <c r="AD67" s="35"/>
      <c r="AE67" s="35"/>
      <c r="AF67" s="35"/>
      <c r="AG67" s="218"/>
    </row>
    <row r="68" spans="2:33" ht="18.75" customHeight="1" thickBot="1" x14ac:dyDescent="0.3">
      <c r="B68" s="217"/>
      <c r="C68" s="624" t="s">
        <v>1466</v>
      </c>
      <c r="D68" s="625"/>
      <c r="E68" s="625"/>
      <c r="F68" s="625"/>
      <c r="G68" s="625"/>
      <c r="H68" s="625"/>
      <c r="I68" s="625"/>
      <c r="J68" s="625"/>
      <c r="K68" s="625"/>
      <c r="L68" s="625"/>
      <c r="M68" s="625"/>
      <c r="N68" s="625"/>
      <c r="O68" s="597">
        <f>O67+Q67+R67</f>
        <v>0</v>
      </c>
      <c r="P68" s="597"/>
      <c r="Q68" s="597"/>
      <c r="R68" s="597"/>
      <c r="S68" s="597"/>
      <c r="T68" s="598"/>
      <c r="U68" s="206"/>
      <c r="V68" s="206"/>
      <c r="W68" s="206"/>
      <c r="X68" s="206"/>
      <c r="Y68" s="206"/>
      <c r="Z68" s="206"/>
      <c r="AA68" s="206"/>
      <c r="AB68" s="206"/>
      <c r="AC68" s="35"/>
      <c r="AD68" s="35"/>
      <c r="AE68" s="35"/>
      <c r="AF68" s="35"/>
      <c r="AG68" s="218"/>
    </row>
    <row r="69" spans="2:33" ht="7.5" customHeight="1" thickBot="1" x14ac:dyDescent="0.3">
      <c r="B69" s="217"/>
      <c r="C69" s="35"/>
      <c r="D69" s="35"/>
      <c r="E69" s="35"/>
      <c r="F69" s="35"/>
      <c r="G69" s="35"/>
      <c r="H69" s="35"/>
      <c r="I69" s="35"/>
      <c r="J69" s="35"/>
      <c r="K69" s="35"/>
      <c r="L69" s="35"/>
      <c r="M69" s="35"/>
      <c r="N69" s="35"/>
      <c r="O69" s="35"/>
      <c r="P69" s="35"/>
      <c r="Q69" s="35"/>
      <c r="R69" s="35"/>
      <c r="S69" s="35"/>
      <c r="T69" s="35"/>
      <c r="U69" s="35"/>
      <c r="V69" s="35"/>
      <c r="W69" s="35"/>
      <c r="X69" s="206"/>
      <c r="Y69" s="206"/>
      <c r="Z69" s="206"/>
      <c r="AA69" s="206"/>
      <c r="AB69" s="206"/>
      <c r="AC69" s="206"/>
      <c r="AD69" s="35"/>
      <c r="AE69" s="35"/>
      <c r="AF69" s="35"/>
      <c r="AG69" s="218"/>
    </row>
    <row r="70" spans="2:33" ht="15" customHeight="1" thickBot="1" x14ac:dyDescent="0.3">
      <c r="B70" s="217"/>
      <c r="C70" s="35"/>
      <c r="D70" s="35"/>
      <c r="E70" s="550" t="s">
        <v>1477</v>
      </c>
      <c r="F70" s="551"/>
      <c r="G70" s="551"/>
      <c r="H70" s="551"/>
      <c r="I70" s="551"/>
      <c r="J70" s="551"/>
      <c r="K70" s="551"/>
      <c r="L70" s="551"/>
      <c r="M70" s="551"/>
      <c r="N70" s="551"/>
      <c r="O70" s="551"/>
      <c r="P70" s="595"/>
      <c r="Q70" s="206"/>
      <c r="R70" s="206"/>
      <c r="S70" s="35"/>
      <c r="T70" s="35"/>
      <c r="U70" s="35"/>
      <c r="V70" s="35"/>
      <c r="W70" s="35"/>
      <c r="X70" s="35"/>
      <c r="Y70" s="35"/>
      <c r="Z70" s="35"/>
      <c r="AA70" s="35"/>
      <c r="AB70" s="35"/>
      <c r="AC70" s="35"/>
      <c r="AD70" s="35"/>
      <c r="AE70" s="35"/>
      <c r="AF70" s="35"/>
      <c r="AG70" s="218"/>
    </row>
    <row r="71" spans="2:33" ht="45" customHeight="1" thickBot="1" x14ac:dyDescent="0.3">
      <c r="B71" s="217"/>
      <c r="C71" s="35"/>
      <c r="D71" s="35"/>
      <c r="E71" s="612" t="s">
        <v>1478</v>
      </c>
      <c r="F71" s="536"/>
      <c r="G71" s="536" t="s">
        <v>1479</v>
      </c>
      <c r="H71" s="536"/>
      <c r="I71" s="536" t="s">
        <v>1480</v>
      </c>
      <c r="J71" s="536"/>
      <c r="K71" s="536" t="s">
        <v>1481</v>
      </c>
      <c r="L71" s="536"/>
      <c r="M71" s="536" t="s">
        <v>1482</v>
      </c>
      <c r="N71" s="536"/>
      <c r="O71" s="536" t="s">
        <v>1483</v>
      </c>
      <c r="P71" s="609"/>
      <c r="Q71" s="206"/>
      <c r="R71" s="581" t="s">
        <v>1484</v>
      </c>
      <c r="S71" s="543"/>
      <c r="T71" s="247" t="e">
        <f>(E60/L87)*100</f>
        <v>#DIV/0!</v>
      </c>
      <c r="U71" s="35"/>
      <c r="V71" s="35"/>
      <c r="W71" s="35"/>
      <c r="X71" s="35"/>
      <c r="Y71" s="35"/>
      <c r="Z71" s="35"/>
      <c r="AA71" s="35"/>
      <c r="AB71" s="35"/>
      <c r="AC71" s="35"/>
      <c r="AD71" s="35"/>
      <c r="AE71" s="35"/>
      <c r="AF71" s="35"/>
      <c r="AG71" s="218"/>
    </row>
    <row r="72" spans="2:33" ht="36" customHeight="1" x14ac:dyDescent="0.25">
      <c r="B72" s="217"/>
      <c r="C72" s="512" t="s">
        <v>1462</v>
      </c>
      <c r="D72" s="513"/>
      <c r="E72" s="637"/>
      <c r="F72" s="549"/>
      <c r="G72" s="549"/>
      <c r="H72" s="549"/>
      <c r="I72" s="549"/>
      <c r="J72" s="549"/>
      <c r="K72" s="549"/>
      <c r="L72" s="549"/>
      <c r="M72" s="549"/>
      <c r="N72" s="549"/>
      <c r="O72" s="549"/>
      <c r="P72" s="561"/>
      <c r="Q72" s="206"/>
      <c r="R72" s="559" t="s">
        <v>1485</v>
      </c>
      <c r="S72" s="560"/>
      <c r="T72" s="248" t="e">
        <f>(E76/L87)*100</f>
        <v>#DIV/0!</v>
      </c>
      <c r="U72" s="35"/>
      <c r="V72" s="35"/>
      <c r="W72" s="35"/>
      <c r="X72" s="35"/>
      <c r="Y72" s="35"/>
      <c r="Z72" s="35"/>
      <c r="AA72" s="35"/>
      <c r="AB72" s="35"/>
      <c r="AC72" s="35"/>
      <c r="AD72" s="35"/>
      <c r="AE72" s="35"/>
      <c r="AF72" s="35"/>
      <c r="AG72" s="218"/>
    </row>
    <row r="73" spans="2:33" ht="25.5" customHeight="1" x14ac:dyDescent="0.25">
      <c r="B73" s="217"/>
      <c r="C73" s="403" t="s">
        <v>1463</v>
      </c>
      <c r="D73" s="535"/>
      <c r="E73" s="541"/>
      <c r="F73" s="530"/>
      <c r="G73" s="530"/>
      <c r="H73" s="530"/>
      <c r="I73" s="530"/>
      <c r="J73" s="530"/>
      <c r="K73" s="530"/>
      <c r="L73" s="530"/>
      <c r="M73" s="530"/>
      <c r="N73" s="530"/>
      <c r="O73" s="530"/>
      <c r="P73" s="531"/>
      <c r="Q73" s="206"/>
      <c r="R73" s="559" t="s">
        <v>1486</v>
      </c>
      <c r="S73" s="560"/>
      <c r="T73" s="248" t="e">
        <f>(O68/L87)*100</f>
        <v>#DIV/0!</v>
      </c>
      <c r="U73" s="35"/>
      <c r="V73" s="35"/>
      <c r="W73" s="35"/>
      <c r="X73" s="35"/>
      <c r="Y73" s="35"/>
      <c r="Z73" s="35"/>
      <c r="AA73" s="35"/>
      <c r="AB73" s="35"/>
      <c r="AC73" s="35"/>
      <c r="AD73" s="35"/>
      <c r="AE73" s="35"/>
      <c r="AF73" s="35"/>
      <c r="AG73" s="218"/>
    </row>
    <row r="74" spans="2:33" ht="17.25" customHeight="1" thickBot="1" x14ac:dyDescent="0.3">
      <c r="B74" s="217"/>
      <c r="C74" s="403" t="s">
        <v>1464</v>
      </c>
      <c r="D74" s="535"/>
      <c r="E74" s="541"/>
      <c r="F74" s="530"/>
      <c r="G74" s="530"/>
      <c r="H74" s="530"/>
      <c r="I74" s="530"/>
      <c r="J74" s="530"/>
      <c r="K74" s="530"/>
      <c r="L74" s="530"/>
      <c r="M74" s="530"/>
      <c r="N74" s="530"/>
      <c r="O74" s="530"/>
      <c r="P74" s="531"/>
      <c r="Q74" s="206"/>
      <c r="R74" s="610" t="s">
        <v>1401</v>
      </c>
      <c r="S74" s="636" t="s">
        <v>1401</v>
      </c>
      <c r="T74" s="249" t="e">
        <f>SUM(T71:T73)</f>
        <v>#DIV/0!</v>
      </c>
      <c r="U74" s="35"/>
      <c r="V74" s="35"/>
      <c r="W74" s="35"/>
      <c r="X74" s="35"/>
      <c r="Y74" s="35"/>
      <c r="Z74" s="35"/>
      <c r="AA74" s="35"/>
      <c r="AB74" s="35"/>
      <c r="AC74" s="35"/>
      <c r="AD74" s="35"/>
      <c r="AE74" s="35"/>
      <c r="AF74" s="35"/>
      <c r="AG74" s="218"/>
    </row>
    <row r="75" spans="2:33" ht="24" customHeight="1" thickBot="1" x14ac:dyDescent="0.3">
      <c r="B75" s="217"/>
      <c r="C75" s="537" t="s">
        <v>1401</v>
      </c>
      <c r="D75" s="538" t="s">
        <v>1401</v>
      </c>
      <c r="E75" s="539">
        <f>SUM(E72:F74)</f>
        <v>0</v>
      </c>
      <c r="F75" s="540"/>
      <c r="G75" s="540">
        <f>SUM(G72:H74)</f>
        <v>0</v>
      </c>
      <c r="H75" s="540"/>
      <c r="I75" s="540">
        <f>SUM(I72:J74)</f>
        <v>0</v>
      </c>
      <c r="J75" s="540"/>
      <c r="K75" s="540">
        <f>SUM(K72:L74)</f>
        <v>0</v>
      </c>
      <c r="L75" s="540"/>
      <c r="M75" s="540">
        <f>SUM(M72:N74)</f>
        <v>0</v>
      </c>
      <c r="N75" s="540"/>
      <c r="O75" s="540">
        <f>SUM(O72:P74)</f>
        <v>0</v>
      </c>
      <c r="P75" s="558"/>
      <c r="Q75" s="35"/>
      <c r="R75" s="35"/>
      <c r="S75" s="35"/>
      <c r="T75" s="35"/>
      <c r="U75" s="206"/>
      <c r="V75" s="206"/>
      <c r="W75" s="206"/>
      <c r="X75" s="206"/>
      <c r="Y75" s="206"/>
      <c r="Z75" s="206"/>
      <c r="AA75" s="206"/>
      <c r="AB75" s="206"/>
      <c r="AC75" s="35"/>
      <c r="AD75" s="35"/>
      <c r="AE75" s="35"/>
      <c r="AF75" s="35"/>
      <c r="AG75" s="218"/>
    </row>
    <row r="76" spans="2:33" ht="18" customHeight="1" thickBot="1" x14ac:dyDescent="0.3">
      <c r="B76" s="217"/>
      <c r="C76" s="624" t="s">
        <v>1466</v>
      </c>
      <c r="D76" s="638"/>
      <c r="E76" s="639">
        <f>SUM(E75:T75)</f>
        <v>0</v>
      </c>
      <c r="F76" s="597"/>
      <c r="G76" s="597"/>
      <c r="H76" s="597"/>
      <c r="I76" s="597"/>
      <c r="J76" s="597"/>
      <c r="K76" s="597"/>
      <c r="L76" s="597"/>
      <c r="M76" s="597"/>
      <c r="N76" s="597"/>
      <c r="O76" s="597"/>
      <c r="P76" s="598"/>
      <c r="Q76" s="206"/>
      <c r="R76" s="206"/>
      <c r="S76" s="206"/>
      <c r="T76" s="243"/>
      <c r="U76" s="206"/>
      <c r="V76" s="206"/>
      <c r="W76" s="206"/>
      <c r="X76" s="206"/>
      <c r="Y76" s="206"/>
      <c r="Z76" s="206"/>
      <c r="AA76" s="206"/>
      <c r="AB76" s="206"/>
      <c r="AC76" s="35"/>
      <c r="AD76" s="35"/>
      <c r="AE76" s="35"/>
      <c r="AF76" s="35"/>
      <c r="AG76" s="218"/>
    </row>
    <row r="77" spans="2:33" ht="7.5" customHeight="1" thickBot="1" x14ac:dyDescent="0.3">
      <c r="B77" s="222"/>
      <c r="C77" s="174"/>
      <c r="D77" s="174"/>
      <c r="E77" s="174"/>
      <c r="F77" s="174"/>
      <c r="G77" s="174"/>
      <c r="H77" s="174"/>
      <c r="I77" s="174"/>
      <c r="J77" s="174"/>
      <c r="K77" s="174"/>
      <c r="L77" s="174"/>
      <c r="M77" s="174"/>
      <c r="N77" s="174"/>
      <c r="O77" s="174"/>
      <c r="P77" s="174"/>
      <c r="Q77" s="174"/>
      <c r="R77" s="174"/>
      <c r="S77" s="226"/>
      <c r="T77" s="226"/>
      <c r="U77" s="226"/>
      <c r="V77" s="226"/>
      <c r="W77" s="174"/>
      <c r="X77" s="226"/>
      <c r="Y77" s="226"/>
      <c r="Z77" s="226"/>
      <c r="AA77" s="226"/>
      <c r="AB77" s="226"/>
      <c r="AC77" s="226"/>
      <c r="AD77" s="174"/>
      <c r="AE77" s="174"/>
      <c r="AF77" s="174"/>
      <c r="AG77" s="228"/>
    </row>
    <row r="78" spans="2:33" ht="8.25" customHeight="1" thickBot="1" x14ac:dyDescent="0.3">
      <c r="B78" s="214"/>
      <c r="C78" s="185"/>
      <c r="D78" s="185"/>
      <c r="E78" s="185"/>
      <c r="F78" s="185"/>
      <c r="G78" s="185"/>
      <c r="H78" s="185"/>
      <c r="I78" s="185"/>
      <c r="J78" s="185"/>
      <c r="K78" s="185"/>
      <c r="L78" s="185"/>
      <c r="M78" s="185"/>
      <c r="N78" s="185"/>
      <c r="O78" s="185"/>
      <c r="P78" s="185"/>
      <c r="Q78" s="185"/>
      <c r="R78" s="185"/>
      <c r="S78" s="185"/>
      <c r="T78" s="185"/>
      <c r="U78" s="185"/>
      <c r="V78" s="185"/>
      <c r="W78" s="185"/>
      <c r="X78" s="238"/>
      <c r="Y78" s="238"/>
      <c r="Z78" s="238"/>
      <c r="AA78" s="238"/>
      <c r="AB78" s="238"/>
      <c r="AC78" s="238"/>
      <c r="AD78" s="185"/>
      <c r="AE78" s="185"/>
      <c r="AF78" s="185"/>
      <c r="AG78" s="216"/>
    </row>
    <row r="79" spans="2:33" ht="31.5" customHeight="1" thickBot="1" x14ac:dyDescent="0.3">
      <c r="B79" s="217"/>
      <c r="C79" s="532" t="s">
        <v>1487</v>
      </c>
      <c r="D79" s="533"/>
      <c r="E79" s="533"/>
      <c r="F79" s="533"/>
      <c r="G79" s="533"/>
      <c r="H79" s="534"/>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218"/>
    </row>
    <row r="80" spans="2:33" ht="21.75" customHeight="1" thickBot="1" x14ac:dyDescent="0.3">
      <c r="B80" s="217"/>
      <c r="C80" s="182" t="s">
        <v>1488</v>
      </c>
      <c r="D80" s="454" t="s">
        <v>1489</v>
      </c>
      <c r="E80" s="454"/>
      <c r="F80" s="454"/>
      <c r="G80" s="454"/>
      <c r="H80" s="640"/>
      <c r="I80" s="35"/>
      <c r="J80" s="148" t="s">
        <v>1490</v>
      </c>
      <c r="K80" s="390" t="s">
        <v>1491</v>
      </c>
      <c r="L80" s="390"/>
      <c r="M80" s="390"/>
      <c r="N80" s="542"/>
      <c r="O80" s="35"/>
      <c r="P80" s="35"/>
      <c r="Q80" s="35"/>
      <c r="R80" s="35"/>
      <c r="S80" s="35"/>
      <c r="T80" s="35"/>
      <c r="U80" s="35"/>
      <c r="V80" s="35"/>
      <c r="W80" s="35"/>
      <c r="X80" s="35"/>
      <c r="Y80" s="35"/>
      <c r="Z80" s="35"/>
      <c r="AA80" s="35"/>
      <c r="AB80" s="35"/>
      <c r="AC80" s="35"/>
      <c r="AD80" s="35"/>
      <c r="AE80" s="35"/>
      <c r="AF80" s="35"/>
      <c r="AG80" s="218"/>
    </row>
    <row r="81" spans="2:33" ht="31.5" customHeight="1" x14ac:dyDescent="0.25">
      <c r="B81" s="217"/>
      <c r="C81" s="464" t="s">
        <v>1492</v>
      </c>
      <c r="D81" s="465"/>
      <c r="E81" s="560" t="s">
        <v>1493</v>
      </c>
      <c r="F81" s="560"/>
      <c r="G81" s="560"/>
      <c r="H81" s="606"/>
      <c r="I81" s="35"/>
      <c r="J81" s="491" t="s">
        <v>1492</v>
      </c>
      <c r="K81" s="492"/>
      <c r="L81" s="543" t="s">
        <v>1494</v>
      </c>
      <c r="M81" s="543"/>
      <c r="N81" s="543"/>
      <c r="O81" s="543" t="s">
        <v>1495</v>
      </c>
      <c r="P81" s="543"/>
      <c r="Q81" s="545"/>
      <c r="R81" s="35"/>
      <c r="S81" s="35"/>
      <c r="T81" s="35"/>
      <c r="U81" s="35"/>
      <c r="V81" s="35"/>
      <c r="W81" s="35"/>
      <c r="X81" s="35"/>
      <c r="Y81" s="35"/>
      <c r="Z81" s="35"/>
      <c r="AA81" s="35"/>
      <c r="AB81" s="35"/>
      <c r="AC81" s="35"/>
      <c r="AD81" s="35"/>
      <c r="AE81" s="35"/>
      <c r="AF81" s="35"/>
      <c r="AG81" s="218"/>
    </row>
    <row r="82" spans="2:33" ht="18.75" customHeight="1" x14ac:dyDescent="0.25">
      <c r="B82" s="217"/>
      <c r="C82" s="403" t="s">
        <v>1496</v>
      </c>
      <c r="D82" s="462"/>
      <c r="E82" s="530"/>
      <c r="F82" s="530"/>
      <c r="G82" s="530"/>
      <c r="H82" s="531"/>
      <c r="I82" s="35"/>
      <c r="J82" s="403" t="s">
        <v>1496</v>
      </c>
      <c r="K82" s="462"/>
      <c r="L82" s="547"/>
      <c r="M82" s="547"/>
      <c r="N82" s="547"/>
      <c r="O82" s="547"/>
      <c r="P82" s="547"/>
      <c r="Q82" s="548"/>
      <c r="R82" s="35"/>
      <c r="S82" s="35"/>
      <c r="T82" s="35"/>
      <c r="U82" s="35"/>
      <c r="V82" s="35"/>
      <c r="W82" s="35"/>
      <c r="X82" s="35"/>
      <c r="Y82" s="35"/>
      <c r="Z82" s="35"/>
      <c r="AA82" s="35"/>
      <c r="AB82" s="35"/>
      <c r="AC82" s="35"/>
      <c r="AD82" s="35"/>
      <c r="AE82" s="35"/>
      <c r="AF82" s="35"/>
      <c r="AG82" s="218"/>
    </row>
    <row r="83" spans="2:33" ht="18.75" customHeight="1" x14ac:dyDescent="0.25">
      <c r="B83" s="217"/>
      <c r="C83" s="403" t="s">
        <v>1497</v>
      </c>
      <c r="D83" s="462"/>
      <c r="E83" s="530"/>
      <c r="F83" s="530"/>
      <c r="G83" s="530"/>
      <c r="H83" s="531"/>
      <c r="I83" s="35"/>
      <c r="J83" s="403" t="s">
        <v>1497</v>
      </c>
      <c r="K83" s="462"/>
      <c r="L83" s="547"/>
      <c r="M83" s="547"/>
      <c r="N83" s="547"/>
      <c r="O83" s="547"/>
      <c r="P83" s="547"/>
      <c r="Q83" s="548"/>
      <c r="R83" s="35"/>
      <c r="S83" s="35"/>
      <c r="T83" s="35"/>
      <c r="U83" s="35"/>
      <c r="V83" s="35"/>
      <c r="W83" s="35"/>
      <c r="X83" s="35"/>
      <c r="Y83" s="35"/>
      <c r="Z83" s="35"/>
      <c r="AA83" s="35"/>
      <c r="AB83" s="35"/>
      <c r="AC83" s="35"/>
      <c r="AD83" s="35"/>
      <c r="AE83" s="35"/>
      <c r="AF83" s="35"/>
      <c r="AG83" s="218"/>
    </row>
    <row r="84" spans="2:33" ht="46.5" customHeight="1" x14ac:dyDescent="0.25">
      <c r="B84" s="217"/>
      <c r="C84" s="453" t="s">
        <v>1498</v>
      </c>
      <c r="D84" s="454"/>
      <c r="E84" s="530"/>
      <c r="F84" s="530"/>
      <c r="G84" s="530"/>
      <c r="H84" s="531"/>
      <c r="I84" s="35"/>
      <c r="J84" s="453" t="s">
        <v>1498</v>
      </c>
      <c r="K84" s="454"/>
      <c r="L84" s="547"/>
      <c r="M84" s="547"/>
      <c r="N84" s="547"/>
      <c r="O84" s="547"/>
      <c r="P84" s="547"/>
      <c r="Q84" s="548"/>
      <c r="R84" s="35"/>
      <c r="S84" s="35"/>
      <c r="T84" s="35"/>
      <c r="U84" s="35"/>
      <c r="V84" s="35"/>
      <c r="W84" s="35"/>
      <c r="X84" s="35"/>
      <c r="Y84" s="35"/>
      <c r="Z84" s="35"/>
      <c r="AA84" s="35"/>
      <c r="AB84" s="35"/>
      <c r="AC84" s="35"/>
      <c r="AD84" s="35"/>
      <c r="AE84" s="35"/>
      <c r="AF84" s="35"/>
      <c r="AG84" s="218"/>
    </row>
    <row r="85" spans="2:33" ht="18.75" customHeight="1" x14ac:dyDescent="0.25">
      <c r="B85" s="217"/>
      <c r="C85" s="403" t="s">
        <v>1499</v>
      </c>
      <c r="D85" s="462"/>
      <c r="E85" s="530"/>
      <c r="F85" s="530"/>
      <c r="G85" s="530"/>
      <c r="H85" s="531"/>
      <c r="I85" s="35"/>
      <c r="J85" s="403" t="s">
        <v>1499</v>
      </c>
      <c r="K85" s="462"/>
      <c r="L85" s="547"/>
      <c r="M85" s="547"/>
      <c r="N85" s="547"/>
      <c r="O85" s="547"/>
      <c r="P85" s="547"/>
      <c r="Q85" s="548"/>
      <c r="R85" s="35"/>
      <c r="S85" s="35"/>
      <c r="T85" s="35"/>
      <c r="U85" s="35"/>
      <c r="V85" s="35"/>
      <c r="W85" s="35"/>
      <c r="X85" s="35"/>
      <c r="Y85" s="35"/>
      <c r="Z85" s="35"/>
      <c r="AA85" s="35"/>
      <c r="AB85" s="35"/>
      <c r="AC85" s="35"/>
      <c r="AD85" s="35"/>
      <c r="AE85" s="35"/>
      <c r="AF85" s="35"/>
      <c r="AG85" s="218"/>
    </row>
    <row r="86" spans="2:33" ht="19.5" customHeight="1" thickBot="1" x14ac:dyDescent="0.3">
      <c r="B86" s="217"/>
      <c r="C86" s="526" t="s">
        <v>1466</v>
      </c>
      <c r="D86" s="527"/>
      <c r="E86" s="528">
        <f>SUM(E82:H85)</f>
        <v>0</v>
      </c>
      <c r="F86" s="528"/>
      <c r="G86" s="528"/>
      <c r="H86" s="529"/>
      <c r="I86" s="35"/>
      <c r="J86" s="464" t="s">
        <v>1500</v>
      </c>
      <c r="K86" s="465"/>
      <c r="L86" s="544">
        <f>SUM(L82:N85)</f>
        <v>0</v>
      </c>
      <c r="M86" s="544"/>
      <c r="N86" s="544"/>
      <c r="O86" s="544">
        <f>SUM(O82:Q85)</f>
        <v>0</v>
      </c>
      <c r="P86" s="544"/>
      <c r="Q86" s="655"/>
      <c r="R86" s="35"/>
      <c r="S86" s="35"/>
      <c r="T86" s="35"/>
      <c r="U86" s="35"/>
      <c r="V86" s="35"/>
      <c r="W86" s="35"/>
      <c r="X86" s="35"/>
      <c r="Y86" s="35"/>
      <c r="Z86" s="35"/>
      <c r="AA86" s="35"/>
      <c r="AB86" s="35"/>
      <c r="AC86" s="35"/>
      <c r="AD86" s="35"/>
      <c r="AE86" s="35"/>
      <c r="AF86" s="35"/>
      <c r="AG86" s="218"/>
    </row>
    <row r="87" spans="2:33" ht="19.5" customHeight="1" thickBot="1" x14ac:dyDescent="0.3">
      <c r="B87" s="217"/>
      <c r="C87" s="35"/>
      <c r="D87" s="35"/>
      <c r="E87" s="35"/>
      <c r="F87" s="35"/>
      <c r="G87" s="35"/>
      <c r="H87" s="35"/>
      <c r="I87" s="35"/>
      <c r="J87" s="526" t="s">
        <v>1466</v>
      </c>
      <c r="K87" s="527"/>
      <c r="L87" s="528">
        <f>SUM(L86:Q86)</f>
        <v>0</v>
      </c>
      <c r="M87" s="528"/>
      <c r="N87" s="528"/>
      <c r="O87" s="528"/>
      <c r="P87" s="528"/>
      <c r="Q87" s="529"/>
      <c r="R87" s="35"/>
      <c r="S87" s="35"/>
      <c r="T87" s="35"/>
      <c r="U87" s="35"/>
      <c r="V87" s="35"/>
      <c r="W87" s="35"/>
      <c r="X87" s="35"/>
      <c r="Y87" s="35"/>
      <c r="Z87" s="35"/>
      <c r="AA87" s="35"/>
      <c r="AB87" s="35"/>
      <c r="AC87" s="35"/>
      <c r="AD87" s="35"/>
      <c r="AE87" s="35"/>
      <c r="AF87" s="35"/>
      <c r="AG87" s="218"/>
    </row>
    <row r="88" spans="2:33" ht="6" customHeight="1" thickBot="1" x14ac:dyDescent="0.3">
      <c r="B88" s="217"/>
      <c r="C88" s="35"/>
      <c r="D88" s="35"/>
      <c r="E88" s="35"/>
      <c r="F88" s="35"/>
      <c r="G88" s="35"/>
      <c r="H88" s="35"/>
      <c r="I88" s="35"/>
      <c r="J88" s="35"/>
      <c r="K88" s="35"/>
      <c r="L88" s="35"/>
      <c r="M88" s="35"/>
      <c r="N88" s="35"/>
      <c r="O88" s="35"/>
      <c r="P88" s="35"/>
      <c r="Q88" s="35"/>
      <c r="R88" s="35"/>
      <c r="S88" s="35"/>
      <c r="T88" s="35"/>
      <c r="U88" s="35"/>
      <c r="V88" s="35"/>
      <c r="W88" s="35"/>
      <c r="X88" s="206"/>
      <c r="Y88" s="206"/>
      <c r="Z88" s="206"/>
      <c r="AA88" s="206"/>
      <c r="AB88" s="206"/>
      <c r="AC88" s="206"/>
      <c r="AD88" s="35"/>
      <c r="AE88" s="35"/>
      <c r="AF88" s="35"/>
      <c r="AG88" s="218"/>
    </row>
    <row r="89" spans="2:33" ht="28.5" customHeight="1" thickBot="1" x14ac:dyDescent="0.3">
      <c r="B89" s="217"/>
      <c r="C89" s="250" t="s">
        <v>1501</v>
      </c>
      <c r="D89" s="653" t="s">
        <v>1502</v>
      </c>
      <c r="E89" s="653"/>
      <c r="F89" s="653"/>
      <c r="G89" s="653"/>
      <c r="H89" s="654"/>
      <c r="I89" s="187"/>
      <c r="J89" s="187"/>
      <c r="K89" s="187"/>
      <c r="L89" s="187"/>
      <c r="M89" s="187"/>
      <c r="N89" s="187"/>
      <c r="O89" s="187"/>
      <c r="P89" s="187"/>
      <c r="Q89" s="187"/>
      <c r="R89" s="187"/>
      <c r="S89" s="187"/>
      <c r="T89" s="187"/>
      <c r="U89" s="187"/>
      <c r="V89" s="187"/>
      <c r="W89" s="35"/>
      <c r="X89" s="206"/>
      <c r="Y89" s="206"/>
      <c r="Z89" s="206"/>
      <c r="AA89" s="206"/>
      <c r="AB89" s="206"/>
      <c r="AC89" s="206"/>
      <c r="AD89" s="35"/>
      <c r="AE89" s="35"/>
      <c r="AF89" s="35"/>
      <c r="AG89" s="218"/>
    </row>
    <row r="90" spans="2:33" ht="45.75" customHeight="1" x14ac:dyDescent="0.25">
      <c r="B90" s="217"/>
      <c r="C90" s="491" t="s">
        <v>1492</v>
      </c>
      <c r="D90" s="492"/>
      <c r="E90" s="543" t="s">
        <v>1503</v>
      </c>
      <c r="F90" s="543"/>
      <c r="G90" s="543"/>
      <c r="H90" s="543"/>
      <c r="I90" s="543" t="s">
        <v>1504</v>
      </c>
      <c r="J90" s="543"/>
      <c r="K90" s="543"/>
      <c r="L90" s="543"/>
      <c r="M90" s="543"/>
      <c r="N90" s="543"/>
      <c r="O90" s="543" t="s">
        <v>1505</v>
      </c>
      <c r="P90" s="543"/>
      <c r="Q90" s="543"/>
      <c r="R90" s="543"/>
      <c r="S90" s="543"/>
      <c r="T90" s="543"/>
      <c r="U90" s="543" t="s">
        <v>1506</v>
      </c>
      <c r="V90" s="543"/>
      <c r="W90" s="543"/>
      <c r="X90" s="543"/>
      <c r="Y90" s="543"/>
      <c r="Z90" s="543"/>
      <c r="AA90" s="543" t="s">
        <v>1507</v>
      </c>
      <c r="AB90" s="543"/>
      <c r="AC90" s="543"/>
      <c r="AD90" s="543"/>
      <c r="AE90" s="543"/>
      <c r="AF90" s="543" t="s">
        <v>1466</v>
      </c>
      <c r="AG90" s="545"/>
    </row>
    <row r="91" spans="2:33" ht="18.75" customHeight="1" x14ac:dyDescent="0.25">
      <c r="B91" s="217"/>
      <c r="C91" s="403" t="s">
        <v>1496</v>
      </c>
      <c r="D91" s="462"/>
      <c r="E91" s="530"/>
      <c r="F91" s="530"/>
      <c r="G91" s="530"/>
      <c r="H91" s="530"/>
      <c r="I91" s="656"/>
      <c r="J91" s="656"/>
      <c r="K91" s="656"/>
      <c r="L91" s="656"/>
      <c r="M91" s="656"/>
      <c r="N91" s="656"/>
      <c r="O91" s="530"/>
      <c r="P91" s="530"/>
      <c r="Q91" s="530"/>
      <c r="R91" s="530"/>
      <c r="S91" s="530"/>
      <c r="T91" s="530"/>
      <c r="U91" s="530"/>
      <c r="V91" s="530"/>
      <c r="W91" s="530"/>
      <c r="X91" s="530"/>
      <c r="Y91" s="530"/>
      <c r="Z91" s="530"/>
      <c r="AA91" s="547"/>
      <c r="AB91" s="547"/>
      <c r="AC91" s="547"/>
      <c r="AD91" s="547"/>
      <c r="AE91" s="547"/>
      <c r="AF91" s="461">
        <f t="shared" ref="AF91" si="9">(AA91+U91+O91+I91)/4</f>
        <v>0</v>
      </c>
      <c r="AG91" s="510"/>
    </row>
    <row r="92" spans="2:33" ht="18.75" customHeight="1" x14ac:dyDescent="0.25">
      <c r="B92" s="217"/>
      <c r="C92" s="403" t="s">
        <v>1497</v>
      </c>
      <c r="D92" s="462"/>
      <c r="E92" s="530"/>
      <c r="F92" s="530"/>
      <c r="G92" s="530"/>
      <c r="H92" s="530"/>
      <c r="I92" s="656"/>
      <c r="J92" s="656"/>
      <c r="K92" s="656"/>
      <c r="L92" s="656"/>
      <c r="M92" s="656"/>
      <c r="N92" s="656"/>
      <c r="O92" s="530"/>
      <c r="P92" s="530"/>
      <c r="Q92" s="530"/>
      <c r="R92" s="530"/>
      <c r="S92" s="530"/>
      <c r="T92" s="530"/>
      <c r="U92" s="530"/>
      <c r="V92" s="530"/>
      <c r="W92" s="530"/>
      <c r="X92" s="530"/>
      <c r="Y92" s="530"/>
      <c r="Z92" s="530"/>
      <c r="AA92" s="547"/>
      <c r="AB92" s="547"/>
      <c r="AC92" s="547"/>
      <c r="AD92" s="547"/>
      <c r="AE92" s="547"/>
      <c r="AF92" s="461">
        <f t="shared" ref="AF92:AF94" si="10">(AA92+U92+O92+I92)/4</f>
        <v>0</v>
      </c>
      <c r="AG92" s="510"/>
    </row>
    <row r="93" spans="2:33" ht="45" customHeight="1" x14ac:dyDescent="0.25">
      <c r="B93" s="217"/>
      <c r="C93" s="453" t="s">
        <v>1498</v>
      </c>
      <c r="D93" s="454"/>
      <c r="E93" s="530"/>
      <c r="F93" s="530"/>
      <c r="G93" s="530"/>
      <c r="H93" s="530"/>
      <c r="I93" s="656"/>
      <c r="J93" s="656"/>
      <c r="K93" s="656"/>
      <c r="L93" s="656"/>
      <c r="M93" s="656"/>
      <c r="N93" s="656"/>
      <c r="O93" s="530"/>
      <c r="P93" s="530"/>
      <c r="Q93" s="530"/>
      <c r="R93" s="530"/>
      <c r="S93" s="530"/>
      <c r="T93" s="530"/>
      <c r="U93" s="530"/>
      <c r="V93" s="530"/>
      <c r="W93" s="530"/>
      <c r="X93" s="530"/>
      <c r="Y93" s="530"/>
      <c r="Z93" s="530"/>
      <c r="AA93" s="547"/>
      <c r="AB93" s="547"/>
      <c r="AC93" s="547"/>
      <c r="AD93" s="547"/>
      <c r="AE93" s="547"/>
      <c r="AF93" s="461">
        <f t="shared" si="10"/>
        <v>0</v>
      </c>
      <c r="AG93" s="510"/>
    </row>
    <row r="94" spans="2:33" ht="19.5" customHeight="1" x14ac:dyDescent="0.25">
      <c r="B94" s="217"/>
      <c r="C94" s="403" t="s">
        <v>1499</v>
      </c>
      <c r="D94" s="462"/>
      <c r="E94" s="530"/>
      <c r="F94" s="530"/>
      <c r="G94" s="530"/>
      <c r="H94" s="530"/>
      <c r="I94" s="656"/>
      <c r="J94" s="656"/>
      <c r="K94" s="656"/>
      <c r="L94" s="656"/>
      <c r="M94" s="656"/>
      <c r="N94" s="656"/>
      <c r="O94" s="530"/>
      <c r="P94" s="530"/>
      <c r="Q94" s="530"/>
      <c r="R94" s="530"/>
      <c r="S94" s="530"/>
      <c r="T94" s="530"/>
      <c r="U94" s="530"/>
      <c r="V94" s="530"/>
      <c r="W94" s="530"/>
      <c r="X94" s="530"/>
      <c r="Y94" s="530"/>
      <c r="Z94" s="530"/>
      <c r="AA94" s="547"/>
      <c r="AB94" s="547"/>
      <c r="AC94" s="547"/>
      <c r="AD94" s="547"/>
      <c r="AE94" s="547"/>
      <c r="AF94" s="461">
        <f t="shared" si="10"/>
        <v>0</v>
      </c>
      <c r="AG94" s="510"/>
    </row>
    <row r="95" spans="2:33" ht="19.5" customHeight="1" thickBot="1" x14ac:dyDescent="0.3">
      <c r="B95" s="217"/>
      <c r="C95" s="526" t="s">
        <v>1466</v>
      </c>
      <c r="D95" s="527"/>
      <c r="E95" s="527"/>
      <c r="F95" s="527"/>
      <c r="G95" s="527"/>
      <c r="H95" s="527"/>
      <c r="I95" s="527"/>
      <c r="J95" s="527"/>
      <c r="K95" s="527"/>
      <c r="L95" s="527"/>
      <c r="M95" s="527"/>
      <c r="N95" s="527"/>
      <c r="O95" s="527"/>
      <c r="P95" s="527"/>
      <c r="Q95" s="527"/>
      <c r="R95" s="527"/>
      <c r="S95" s="527"/>
      <c r="T95" s="527"/>
      <c r="U95" s="527"/>
      <c r="V95" s="527"/>
      <c r="W95" s="527"/>
      <c r="X95" s="527"/>
      <c r="Y95" s="527"/>
      <c r="Z95" s="527"/>
      <c r="AA95" s="527"/>
      <c r="AB95" s="527"/>
      <c r="AC95" s="527"/>
      <c r="AD95" s="527"/>
      <c r="AE95" s="527"/>
      <c r="AF95" s="251">
        <f>SUM(AF91:AG94)</f>
        <v>0</v>
      </c>
      <c r="AG95" s="252"/>
    </row>
    <row r="96" spans="2:33" ht="5.0999999999999996" customHeight="1" thickBot="1" x14ac:dyDescent="0.3">
      <c r="B96" s="217"/>
      <c r="C96" s="155"/>
      <c r="D96" s="155"/>
      <c r="E96" s="187"/>
      <c r="F96" s="187"/>
      <c r="G96" s="187"/>
      <c r="H96" s="187"/>
      <c r="I96" s="187"/>
      <c r="J96" s="187"/>
      <c r="K96" s="187"/>
      <c r="L96" s="187"/>
      <c r="M96" s="187"/>
      <c r="N96" s="187"/>
      <c r="O96" s="187"/>
      <c r="P96" s="187"/>
      <c r="Q96" s="187"/>
      <c r="R96" s="187"/>
      <c r="S96" s="187"/>
      <c r="T96" s="187"/>
      <c r="U96" s="187"/>
      <c r="V96" s="187"/>
      <c r="W96" s="35"/>
      <c r="X96" s="206"/>
      <c r="Y96" s="206"/>
      <c r="Z96" s="206"/>
      <c r="AA96" s="206"/>
      <c r="AB96" s="206"/>
      <c r="AC96" s="206"/>
      <c r="AD96" s="35"/>
      <c r="AE96" s="35"/>
      <c r="AF96" s="35"/>
      <c r="AG96" s="218"/>
    </row>
    <row r="97" spans="2:33" ht="27.75" customHeight="1" thickBot="1" x14ac:dyDescent="0.3">
      <c r="B97" s="217"/>
      <c r="C97" s="419" t="s">
        <v>1508</v>
      </c>
      <c r="D97" s="390"/>
      <c r="E97" s="390"/>
      <c r="F97" s="390"/>
      <c r="G97" s="390"/>
      <c r="H97" s="390"/>
      <c r="I97" s="390"/>
      <c r="J97" s="390"/>
      <c r="K97" s="390"/>
      <c r="L97" s="501"/>
      <c r="M97" s="502"/>
      <c r="AE97" s="35"/>
      <c r="AF97" s="35"/>
      <c r="AG97" s="218"/>
    </row>
    <row r="98" spans="2:33" ht="5.0999999999999996" customHeight="1" x14ac:dyDescent="0.25">
      <c r="B98" s="217"/>
      <c r="C98" s="206"/>
      <c r="D98" s="206"/>
      <c r="E98" s="206"/>
      <c r="F98" s="206"/>
      <c r="G98" s="206"/>
      <c r="H98" s="206"/>
      <c r="I98" s="206"/>
      <c r="J98" s="35"/>
      <c r="K98" s="206"/>
      <c r="L98" s="206"/>
      <c r="M98" s="206"/>
      <c r="P98" s="206"/>
      <c r="Q98" s="35"/>
      <c r="AE98" s="35"/>
      <c r="AF98" s="35"/>
      <c r="AG98" s="218"/>
    </row>
    <row r="99" spans="2:33" ht="6" customHeight="1" thickBot="1" x14ac:dyDescent="0.3">
      <c r="B99" s="222"/>
      <c r="C99" s="223"/>
      <c r="D99" s="223"/>
      <c r="E99" s="223"/>
      <c r="F99" s="223"/>
      <c r="G99" s="223"/>
      <c r="H99" s="223"/>
      <c r="I99" s="223"/>
      <c r="J99" s="223"/>
      <c r="K99" s="223"/>
      <c r="L99" s="223"/>
      <c r="M99" s="223"/>
      <c r="N99" s="223"/>
      <c r="O99" s="224"/>
      <c r="P99" s="224"/>
      <c r="Q99" s="224"/>
      <c r="R99" s="224"/>
      <c r="S99" s="224"/>
      <c r="T99" s="224"/>
      <c r="U99" s="225"/>
      <c r="V99" s="225"/>
      <c r="W99" s="225"/>
      <c r="X99" s="226"/>
      <c r="Y99" s="226"/>
      <c r="Z99" s="226"/>
      <c r="AA99" s="226"/>
      <c r="AB99" s="226"/>
      <c r="AC99" s="226"/>
      <c r="AD99" s="174"/>
      <c r="AE99" s="174"/>
      <c r="AF99" s="174"/>
      <c r="AG99" s="228"/>
    </row>
    <row r="100" spans="2:33" ht="6" customHeight="1" thickBot="1" x14ac:dyDescent="0.3">
      <c r="B100" s="214"/>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238"/>
      <c r="Y100" s="238"/>
      <c r="Z100" s="238"/>
      <c r="AA100" s="238"/>
      <c r="AB100" s="238"/>
      <c r="AC100" s="238"/>
      <c r="AD100" s="185"/>
      <c r="AE100" s="185"/>
      <c r="AF100" s="185"/>
      <c r="AG100" s="216"/>
    </row>
    <row r="101" spans="2:33" ht="18.75" customHeight="1" thickBot="1" x14ac:dyDescent="0.3">
      <c r="B101" s="217"/>
      <c r="C101" s="641" t="s">
        <v>1509</v>
      </c>
      <c r="D101" s="642"/>
      <c r="E101" s="642"/>
      <c r="F101" s="642"/>
      <c r="G101" s="642"/>
      <c r="H101" s="642"/>
      <c r="I101" s="642"/>
      <c r="J101" s="643"/>
      <c r="K101" s="206"/>
      <c r="L101" s="206"/>
      <c r="M101" s="206"/>
      <c r="N101" s="206"/>
      <c r="O101" s="206"/>
      <c r="P101" s="206"/>
      <c r="Q101" s="206"/>
      <c r="R101" s="206"/>
      <c r="S101" s="206"/>
      <c r="T101" s="206"/>
      <c r="U101" s="206"/>
      <c r="V101" s="206"/>
      <c r="W101" s="206"/>
      <c r="X101" s="206"/>
      <c r="Y101" s="206"/>
      <c r="Z101" s="206"/>
      <c r="AA101" s="206"/>
      <c r="AB101" s="206"/>
      <c r="AC101" s="206"/>
      <c r="AD101" s="35"/>
      <c r="AE101" s="35"/>
      <c r="AF101" s="35"/>
      <c r="AG101" s="218"/>
    </row>
    <row r="102" spans="2:33" s="1" customFormat="1" ht="19.5" customHeight="1" thickBot="1" x14ac:dyDescent="0.3">
      <c r="B102" s="163"/>
      <c r="C102" s="253" t="s">
        <v>1510</v>
      </c>
      <c r="D102" s="651" t="s">
        <v>1511</v>
      </c>
      <c r="E102" s="651"/>
      <c r="F102" s="651"/>
      <c r="G102" s="651" t="s">
        <v>1512</v>
      </c>
      <c r="H102" s="651"/>
      <c r="I102" s="651"/>
      <c r="J102" s="452"/>
      <c r="K102" s="651"/>
      <c r="L102" s="651"/>
      <c r="M102" s="651"/>
      <c r="N102" s="651"/>
      <c r="O102" s="452"/>
      <c r="P102" s="651"/>
      <c r="Q102" s="651"/>
      <c r="R102" s="651"/>
      <c r="S102" s="452"/>
      <c r="T102" s="651"/>
      <c r="U102" s="651"/>
      <c r="V102" s="652"/>
      <c r="W102" s="35"/>
      <c r="X102" s="35"/>
      <c r="Y102" s="35"/>
      <c r="Z102" s="35"/>
      <c r="AA102" s="35"/>
      <c r="AB102" s="35"/>
      <c r="AC102" s="35"/>
      <c r="AD102" s="35"/>
      <c r="AE102" s="35"/>
      <c r="AF102" s="35"/>
      <c r="AG102" s="165"/>
    </row>
    <row r="103" spans="2:33" s="1" customFormat="1" ht="30" customHeight="1" thickBot="1" x14ac:dyDescent="0.3">
      <c r="B103" s="163"/>
      <c r="C103" s="621" t="s">
        <v>1513</v>
      </c>
      <c r="D103" s="622"/>
      <c r="E103" s="622"/>
      <c r="F103" s="622"/>
      <c r="G103" s="622"/>
      <c r="H103" s="622"/>
      <c r="I103" s="623"/>
      <c r="J103" s="35"/>
      <c r="K103" s="621" t="s">
        <v>1514</v>
      </c>
      <c r="L103" s="622"/>
      <c r="M103" s="622"/>
      <c r="N103" s="623"/>
      <c r="O103" s="35"/>
      <c r="P103" s="647" t="s">
        <v>1515</v>
      </c>
      <c r="Q103" s="657"/>
      <c r="R103" s="658"/>
      <c r="S103" s="35"/>
      <c r="T103" s="647" t="s">
        <v>1516</v>
      </c>
      <c r="U103" s="622"/>
      <c r="V103" s="623"/>
      <c r="W103" s="35"/>
      <c r="X103" s="35"/>
      <c r="Y103" s="35"/>
      <c r="Z103" s="35"/>
      <c r="AA103" s="35"/>
      <c r="AB103" s="35"/>
      <c r="AC103" s="35"/>
      <c r="AD103" s="35"/>
      <c r="AE103" s="35"/>
      <c r="AF103" s="35"/>
      <c r="AG103" s="165"/>
    </row>
    <row r="104" spans="2:33" s="1" customFormat="1" ht="5.0999999999999996" customHeight="1" thickBot="1" x14ac:dyDescent="0.3">
      <c r="B104" s="163"/>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165"/>
    </row>
    <row r="105" spans="2:33" s="1" customFormat="1" ht="20.25" customHeight="1" thickBot="1" x14ac:dyDescent="0.3">
      <c r="B105" s="163"/>
      <c r="C105" s="648"/>
      <c r="D105" s="649"/>
      <c r="E105" s="649"/>
      <c r="F105" s="649"/>
      <c r="G105" s="649"/>
      <c r="H105" s="649"/>
      <c r="I105" s="650"/>
      <c r="J105" s="35"/>
      <c r="K105" s="618"/>
      <c r="L105" s="619"/>
      <c r="M105" s="619"/>
      <c r="N105" s="620"/>
      <c r="O105" s="35"/>
      <c r="P105" s="644"/>
      <c r="Q105" s="645"/>
      <c r="R105" s="646"/>
      <c r="S105" s="35"/>
      <c r="T105" s="644"/>
      <c r="U105" s="645"/>
      <c r="V105" s="646"/>
      <c r="W105" s="35"/>
      <c r="X105" s="258"/>
      <c r="Y105" s="35"/>
      <c r="Z105" s="35"/>
      <c r="AA105" s="35"/>
      <c r="AB105" s="35"/>
      <c r="AC105" s="35"/>
      <c r="AD105" s="35"/>
      <c r="AE105" s="35"/>
      <c r="AF105" s="35"/>
      <c r="AG105" s="165"/>
    </row>
    <row r="106" spans="2:33" s="1" customFormat="1" ht="5.0999999999999996" customHeight="1" thickBot="1" x14ac:dyDescent="0.3">
      <c r="B106" s="163"/>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165"/>
    </row>
    <row r="107" spans="2:33" s="1" customFormat="1" ht="20.25" customHeight="1" thickBot="1" x14ac:dyDescent="0.3">
      <c r="B107" s="163"/>
      <c r="C107" s="648"/>
      <c r="D107" s="649"/>
      <c r="E107" s="649"/>
      <c r="F107" s="649"/>
      <c r="G107" s="649"/>
      <c r="H107" s="649"/>
      <c r="I107" s="650"/>
      <c r="J107" s="35"/>
      <c r="K107" s="618"/>
      <c r="L107" s="619"/>
      <c r="M107" s="619"/>
      <c r="N107" s="620"/>
      <c r="O107" s="35"/>
      <c r="P107" s="644"/>
      <c r="Q107" s="645"/>
      <c r="R107" s="646"/>
      <c r="S107" s="35"/>
      <c r="T107" s="644"/>
      <c r="U107" s="645"/>
      <c r="V107" s="646"/>
      <c r="W107" s="35"/>
      <c r="X107" s="35"/>
      <c r="Y107" s="35"/>
      <c r="Z107" s="35"/>
      <c r="AA107" s="35"/>
      <c r="AB107" s="35"/>
      <c r="AC107" s="35"/>
      <c r="AD107" s="35"/>
      <c r="AE107" s="35"/>
      <c r="AF107" s="35"/>
      <c r="AG107" s="165"/>
    </row>
    <row r="108" spans="2:33" s="1" customFormat="1" ht="5.0999999999999996" customHeight="1" thickBot="1" x14ac:dyDescent="0.3">
      <c r="B108" s="163"/>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165"/>
    </row>
    <row r="109" spans="2:33" s="1" customFormat="1" ht="20.25" customHeight="1" thickBot="1" x14ac:dyDescent="0.3">
      <c r="B109" s="163"/>
      <c r="C109" s="648"/>
      <c r="D109" s="649"/>
      <c r="E109" s="649"/>
      <c r="F109" s="649"/>
      <c r="G109" s="649"/>
      <c r="H109" s="649"/>
      <c r="I109" s="650"/>
      <c r="J109" s="35"/>
      <c r="K109" s="618"/>
      <c r="L109" s="619"/>
      <c r="M109" s="619"/>
      <c r="N109" s="620"/>
      <c r="O109" s="35"/>
      <c r="P109" s="644"/>
      <c r="Q109" s="645"/>
      <c r="R109" s="646"/>
      <c r="S109" s="35"/>
      <c r="T109" s="644"/>
      <c r="U109" s="645"/>
      <c r="V109" s="646"/>
      <c r="W109" s="35"/>
      <c r="X109" s="35"/>
      <c r="Y109" s="35"/>
      <c r="Z109" s="35"/>
      <c r="AA109" s="35"/>
      <c r="AB109" s="35"/>
      <c r="AC109" s="35"/>
      <c r="AD109" s="35"/>
      <c r="AE109" s="35"/>
      <c r="AF109" s="35"/>
      <c r="AG109" s="165"/>
    </row>
    <row r="110" spans="2:33" s="1" customFormat="1" ht="5.0999999999999996" customHeight="1" thickBot="1" x14ac:dyDescent="0.3">
      <c r="B110" s="163"/>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165"/>
    </row>
    <row r="111" spans="2:33" s="1" customFormat="1" ht="20.25" customHeight="1" thickBot="1" x14ac:dyDescent="0.3">
      <c r="B111" s="163"/>
      <c r="C111" s="648"/>
      <c r="D111" s="649"/>
      <c r="E111" s="649"/>
      <c r="F111" s="649"/>
      <c r="G111" s="649"/>
      <c r="H111" s="649"/>
      <c r="I111" s="650"/>
      <c r="J111" s="35"/>
      <c r="K111" s="618"/>
      <c r="L111" s="619"/>
      <c r="M111" s="619"/>
      <c r="N111" s="620"/>
      <c r="O111" s="35"/>
      <c r="P111" s="644"/>
      <c r="Q111" s="645"/>
      <c r="R111" s="646"/>
      <c r="S111" s="35"/>
      <c r="T111" s="644"/>
      <c r="U111" s="645"/>
      <c r="V111" s="646"/>
      <c r="W111" s="35"/>
      <c r="X111" s="35"/>
      <c r="Y111" s="35"/>
      <c r="Z111" s="35"/>
      <c r="AA111" s="35"/>
      <c r="AB111" s="35"/>
      <c r="AC111" s="35"/>
      <c r="AD111" s="35"/>
      <c r="AE111" s="35"/>
      <c r="AF111" s="35"/>
      <c r="AG111" s="165"/>
    </row>
    <row r="112" spans="2:33" s="1" customFormat="1" ht="5.0999999999999996" customHeight="1" thickBot="1" x14ac:dyDescent="0.3">
      <c r="B112" s="163"/>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165"/>
    </row>
    <row r="113" spans="2:33" s="1" customFormat="1" ht="20.25" customHeight="1" thickBot="1" x14ac:dyDescent="0.3">
      <c r="B113" s="163"/>
      <c r="C113" s="143" t="s">
        <v>1499</v>
      </c>
      <c r="D113" s="424"/>
      <c r="E113" s="424"/>
      <c r="F113" s="424"/>
      <c r="G113" s="424"/>
      <c r="H113" s="424"/>
      <c r="I113" s="425"/>
      <c r="J113" s="35"/>
      <c r="K113" s="618"/>
      <c r="L113" s="619"/>
      <c r="M113" s="619"/>
      <c r="N113" s="620"/>
      <c r="O113" s="35"/>
      <c r="P113" s="644"/>
      <c r="Q113" s="645"/>
      <c r="R113" s="646"/>
      <c r="S113" s="35"/>
      <c r="T113" s="644"/>
      <c r="U113" s="645"/>
      <c r="V113" s="646"/>
      <c r="W113" s="35"/>
      <c r="X113" s="35"/>
      <c r="Y113" s="35"/>
      <c r="Z113" s="35"/>
      <c r="AA113" s="35"/>
      <c r="AB113" s="35"/>
      <c r="AC113" s="35"/>
      <c r="AD113" s="35"/>
      <c r="AE113" s="35"/>
      <c r="AF113" s="35"/>
      <c r="AG113" s="165"/>
    </row>
    <row r="114" spans="2:33" s="1" customFormat="1" ht="5.0999999999999996" customHeight="1" thickBot="1" x14ac:dyDescent="0.3">
      <c r="B114" s="163"/>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165"/>
    </row>
    <row r="115" spans="2:33" s="1" customFormat="1" ht="20.25" customHeight="1" thickBot="1" x14ac:dyDescent="0.3">
      <c r="B115" s="163"/>
      <c r="C115" s="143" t="s">
        <v>1499</v>
      </c>
      <c r="D115" s="424"/>
      <c r="E115" s="424"/>
      <c r="F115" s="424"/>
      <c r="G115" s="424"/>
      <c r="H115" s="424"/>
      <c r="I115" s="425"/>
      <c r="J115" s="35"/>
      <c r="K115" s="618"/>
      <c r="L115" s="619"/>
      <c r="M115" s="619"/>
      <c r="N115" s="620"/>
      <c r="O115" s="35"/>
      <c r="P115" s="644"/>
      <c r="Q115" s="645"/>
      <c r="R115" s="646"/>
      <c r="S115" s="35"/>
      <c r="T115" s="644"/>
      <c r="U115" s="645"/>
      <c r="V115" s="646"/>
      <c r="W115" s="35"/>
      <c r="X115" s="35"/>
      <c r="Y115" s="35"/>
      <c r="Z115" s="35"/>
      <c r="AA115" s="35"/>
      <c r="AB115" s="35"/>
      <c r="AC115" s="35"/>
      <c r="AD115" s="35"/>
      <c r="AE115" s="35"/>
      <c r="AF115" s="35"/>
      <c r="AG115" s="165"/>
    </row>
    <row r="116" spans="2:33" s="1" customFormat="1" ht="9" customHeight="1" thickBot="1" x14ac:dyDescent="0.3">
      <c r="B116" s="163"/>
      <c r="C116" s="35"/>
      <c r="D116" s="35"/>
      <c r="E116" s="168"/>
      <c r="F116" s="168"/>
      <c r="G116" s="168"/>
      <c r="H116" s="168"/>
      <c r="I116" s="168"/>
      <c r="J116" s="35"/>
      <c r="K116" s="259"/>
      <c r="L116" s="259"/>
      <c r="M116" s="259"/>
      <c r="N116" s="259"/>
      <c r="O116" s="35"/>
      <c r="P116" s="260"/>
      <c r="Q116" s="261"/>
      <c r="R116" s="261"/>
      <c r="S116" s="35"/>
      <c r="T116" s="260"/>
      <c r="U116" s="261"/>
      <c r="V116" s="261"/>
      <c r="W116" s="35"/>
      <c r="X116" s="35"/>
      <c r="Y116" s="35"/>
      <c r="Z116" s="35"/>
      <c r="AA116" s="35"/>
      <c r="AB116" s="35"/>
      <c r="AC116" s="35"/>
      <c r="AD116" s="35"/>
      <c r="AE116" s="35"/>
      <c r="AF116" s="35"/>
      <c r="AG116" s="165"/>
    </row>
    <row r="117" spans="2:33" s="1" customFormat="1" ht="16.5" customHeight="1" thickBot="1" x14ac:dyDescent="0.3">
      <c r="B117" s="163"/>
      <c r="C117" s="147" t="s">
        <v>1517</v>
      </c>
      <c r="D117" s="452" t="s">
        <v>1518</v>
      </c>
      <c r="E117" s="452"/>
      <c r="F117" s="659"/>
      <c r="G117" s="168"/>
      <c r="H117" s="168"/>
      <c r="I117" s="168"/>
      <c r="J117" s="35"/>
      <c r="K117" s="259"/>
      <c r="L117" s="259"/>
      <c r="M117" s="259"/>
      <c r="N117" s="259"/>
      <c r="O117" s="35"/>
      <c r="P117" s="260"/>
      <c r="Q117" s="261"/>
      <c r="R117" s="261"/>
      <c r="S117" s="35"/>
      <c r="T117" s="260"/>
      <c r="U117" s="261"/>
      <c r="V117" s="261"/>
      <c r="W117" s="35"/>
      <c r="X117" s="35"/>
      <c r="Y117" s="35"/>
      <c r="Z117" s="35"/>
      <c r="AA117" s="35"/>
      <c r="AB117" s="35"/>
      <c r="AC117" s="35"/>
      <c r="AD117" s="35"/>
      <c r="AE117" s="35"/>
      <c r="AF117" s="35"/>
      <c r="AG117" s="165"/>
    </row>
    <row r="118" spans="2:33" s="1" customFormat="1" ht="46.5" customHeight="1" thickBot="1" x14ac:dyDescent="0.3">
      <c r="B118" s="163"/>
      <c r="C118" s="581" t="s">
        <v>1519</v>
      </c>
      <c r="D118" s="543"/>
      <c r="E118" s="543"/>
      <c r="F118" s="543"/>
      <c r="G118" s="543"/>
      <c r="H118" s="543" t="s">
        <v>1520</v>
      </c>
      <c r="I118" s="543"/>
      <c r="J118" s="543"/>
      <c r="K118" s="543"/>
      <c r="L118" s="543"/>
      <c r="M118" s="543" t="s">
        <v>1521</v>
      </c>
      <c r="N118" s="543"/>
      <c r="O118" s="543"/>
      <c r="P118" s="545"/>
      <c r="Q118" s="35"/>
      <c r="R118" s="35"/>
      <c r="S118" s="397" t="s">
        <v>1522</v>
      </c>
      <c r="T118" s="398"/>
      <c r="U118" s="398"/>
      <c r="V118" s="398"/>
      <c r="W118" s="177"/>
      <c r="X118" s="35"/>
      <c r="Y118" s="397" t="str">
        <f>IF(W118="a. Si","Hectáreas",IF(W118="b. No","No Aplica",""))</f>
        <v/>
      </c>
      <c r="Z118" s="398"/>
      <c r="AA118" s="501"/>
      <c r="AB118" s="502"/>
      <c r="AC118" s="35"/>
      <c r="AD118" s="35"/>
      <c r="AE118" s="35"/>
      <c r="AF118" s="35"/>
      <c r="AG118" s="165"/>
    </row>
    <row r="119" spans="2:33" s="1" customFormat="1" ht="28.5" customHeight="1" thickBot="1" x14ac:dyDescent="0.3">
      <c r="B119" s="163"/>
      <c r="C119" s="617"/>
      <c r="D119" s="616"/>
      <c r="E119" s="616"/>
      <c r="F119" s="616"/>
      <c r="G119" s="256" t="s">
        <v>1523</v>
      </c>
      <c r="H119" s="616"/>
      <c r="I119" s="616"/>
      <c r="J119" s="616"/>
      <c r="K119" s="616"/>
      <c r="L119" s="256" t="s">
        <v>1523</v>
      </c>
      <c r="M119" s="257"/>
      <c r="N119" s="158"/>
      <c r="O119" s="158" t="e">
        <f>(H119/C119)*100</f>
        <v>#DIV/0!</v>
      </c>
      <c r="P119" s="246" t="s">
        <v>1524</v>
      </c>
      <c r="Q119" s="35"/>
      <c r="R119" s="35"/>
      <c r="S119" s="35"/>
      <c r="T119" s="35"/>
      <c r="U119" s="35"/>
      <c r="V119" s="35"/>
      <c r="W119" s="35"/>
      <c r="X119" s="35"/>
      <c r="Y119" s="35"/>
      <c r="Z119" s="35"/>
      <c r="AA119" s="35"/>
      <c r="AB119" s="35"/>
      <c r="AC119" s="35"/>
      <c r="AD119" s="35"/>
      <c r="AE119" s="35"/>
      <c r="AF119" s="35"/>
      <c r="AG119" s="165"/>
    </row>
    <row r="120" spans="2:33" s="1" customFormat="1" ht="4.5" customHeight="1" thickBot="1" x14ac:dyDescent="0.3">
      <c r="B120" s="163"/>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165"/>
    </row>
    <row r="121" spans="2:33" s="1" customFormat="1" ht="18.75" customHeight="1" x14ac:dyDescent="0.25">
      <c r="B121" s="163"/>
      <c r="C121" s="491" t="s">
        <v>1525</v>
      </c>
      <c r="D121" s="492"/>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492"/>
      <c r="AE121" s="492"/>
      <c r="AF121" s="493"/>
      <c r="AG121" s="165"/>
    </row>
    <row r="122" spans="2:33" s="1" customFormat="1" ht="18.75" customHeight="1" x14ac:dyDescent="0.25">
      <c r="B122" s="163"/>
      <c r="C122" s="628" t="s">
        <v>116</v>
      </c>
      <c r="D122" s="629"/>
      <c r="E122" s="629"/>
      <c r="F122" s="632"/>
      <c r="G122" s="632"/>
      <c r="H122" s="632"/>
      <c r="I122" s="632"/>
      <c r="J122" s="632"/>
      <c r="K122" s="632"/>
      <c r="L122" s="632"/>
      <c r="M122" s="632"/>
      <c r="N122" s="632"/>
      <c r="O122" s="632"/>
      <c r="P122" s="632"/>
      <c r="Q122" s="254" t="s">
        <v>117</v>
      </c>
      <c r="R122" s="634"/>
      <c r="S122" s="634"/>
      <c r="T122" s="634"/>
      <c r="U122" s="634"/>
      <c r="V122" s="634"/>
      <c r="W122" s="634"/>
      <c r="X122" s="634"/>
      <c r="Y122" s="634"/>
      <c r="Z122" s="634"/>
      <c r="AA122" s="634"/>
      <c r="AB122" s="634"/>
      <c r="AC122" s="634"/>
      <c r="AD122" s="634"/>
      <c r="AE122" s="634"/>
      <c r="AF122" s="635"/>
      <c r="AG122" s="165"/>
    </row>
    <row r="123" spans="2:33" s="1" customFormat="1" ht="18.75" customHeight="1" x14ac:dyDescent="0.25">
      <c r="B123" s="163"/>
      <c r="C123" s="628" t="s">
        <v>118</v>
      </c>
      <c r="D123" s="629"/>
      <c r="E123" s="629"/>
      <c r="F123" s="632"/>
      <c r="G123" s="632"/>
      <c r="H123" s="632"/>
      <c r="I123" s="632"/>
      <c r="J123" s="632"/>
      <c r="K123" s="632"/>
      <c r="L123" s="632"/>
      <c r="M123" s="632"/>
      <c r="N123" s="632"/>
      <c r="O123" s="632"/>
      <c r="P123" s="632"/>
      <c r="Q123" s="254" t="s">
        <v>119</v>
      </c>
      <c r="R123" s="634"/>
      <c r="S123" s="634"/>
      <c r="T123" s="634"/>
      <c r="U123" s="634"/>
      <c r="V123" s="634"/>
      <c r="W123" s="634"/>
      <c r="X123" s="634"/>
      <c r="Y123" s="634"/>
      <c r="Z123" s="634"/>
      <c r="AA123" s="634"/>
      <c r="AB123" s="634"/>
      <c r="AC123" s="634"/>
      <c r="AD123" s="634"/>
      <c r="AE123" s="634"/>
      <c r="AF123" s="635"/>
      <c r="AG123" s="165"/>
    </row>
    <row r="124" spans="2:33" s="1" customFormat="1" ht="18.75" customHeight="1" x14ac:dyDescent="0.25">
      <c r="B124" s="163"/>
      <c r="C124" s="628" t="s">
        <v>120</v>
      </c>
      <c r="D124" s="629"/>
      <c r="E124" s="629"/>
      <c r="F124" s="632"/>
      <c r="G124" s="632"/>
      <c r="H124" s="632"/>
      <c r="I124" s="632"/>
      <c r="J124" s="632"/>
      <c r="K124" s="632"/>
      <c r="L124" s="632"/>
      <c r="M124" s="632"/>
      <c r="N124" s="632"/>
      <c r="O124" s="632"/>
      <c r="P124" s="632"/>
      <c r="Q124" s="254" t="s">
        <v>121</v>
      </c>
      <c r="R124" s="634"/>
      <c r="S124" s="634"/>
      <c r="T124" s="634"/>
      <c r="U124" s="634"/>
      <c r="V124" s="634"/>
      <c r="W124" s="634"/>
      <c r="X124" s="634"/>
      <c r="Y124" s="634"/>
      <c r="Z124" s="634"/>
      <c r="AA124" s="634"/>
      <c r="AB124" s="634"/>
      <c r="AC124" s="634"/>
      <c r="AD124" s="634"/>
      <c r="AE124" s="634"/>
      <c r="AF124" s="635"/>
      <c r="AG124" s="165"/>
    </row>
    <row r="125" spans="2:33" s="1" customFormat="1" ht="18.75" customHeight="1" thickBot="1" x14ac:dyDescent="0.3">
      <c r="B125" s="163"/>
      <c r="C125" s="630" t="s">
        <v>122</v>
      </c>
      <c r="D125" s="631"/>
      <c r="E125" s="631"/>
      <c r="F125" s="633"/>
      <c r="G125" s="633"/>
      <c r="H125" s="633"/>
      <c r="I125" s="633"/>
      <c r="J125" s="633"/>
      <c r="K125" s="633"/>
      <c r="L125" s="633"/>
      <c r="M125" s="633"/>
      <c r="N125" s="633"/>
      <c r="O125" s="633"/>
      <c r="P125" s="633"/>
      <c r="Q125" s="255" t="s">
        <v>123</v>
      </c>
      <c r="R125" s="626"/>
      <c r="S125" s="626"/>
      <c r="T125" s="626"/>
      <c r="U125" s="626"/>
      <c r="V125" s="626"/>
      <c r="W125" s="626"/>
      <c r="X125" s="626"/>
      <c r="Y125" s="626"/>
      <c r="Z125" s="626"/>
      <c r="AA125" s="626"/>
      <c r="AB125" s="626"/>
      <c r="AC125" s="626"/>
      <c r="AD125" s="626"/>
      <c r="AE125" s="626"/>
      <c r="AF125" s="627"/>
      <c r="AG125" s="165"/>
    </row>
    <row r="126" spans="2:33" s="1" customFormat="1" ht="6.75" customHeight="1" thickBot="1" x14ac:dyDescent="0.3">
      <c r="B126" s="173" t="s">
        <v>1526</v>
      </c>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c r="AF126" s="174"/>
      <c r="AG126" s="175"/>
    </row>
  </sheetData>
  <sheetProtection algorithmName="SHA-512" hashValue="4a+UmnbTnCn7GKZI3XHEbOGYWowwSCBl6jVzNAdeRuYfP576II0HseXZkjB0pKnrqUVcA4Z+P5t1hKCHXEfVCw==" saltValue="9OTP+Kgg0Cj2u03fdrP7Mg==" spinCount="100000" sheet="1" objects="1" scenarios="1"/>
  <mergeCells count="413">
    <mergeCell ref="AE1:AG3"/>
    <mergeCell ref="AE4:AG4"/>
    <mergeCell ref="AE5:AG5"/>
    <mergeCell ref="H4:AD4"/>
    <mergeCell ref="H5:AD5"/>
    <mergeCell ref="B1:G3"/>
    <mergeCell ref="B4:G4"/>
    <mergeCell ref="B5:G5"/>
    <mergeCell ref="H3:AD3"/>
    <mergeCell ref="H1:AD2"/>
    <mergeCell ref="I92:N92"/>
    <mergeCell ref="I93:N93"/>
    <mergeCell ref="I94:N94"/>
    <mergeCell ref="C91:D91"/>
    <mergeCell ref="E91:H91"/>
    <mergeCell ref="C92:D92"/>
    <mergeCell ref="M118:P118"/>
    <mergeCell ref="P115:R115"/>
    <mergeCell ref="P103:R103"/>
    <mergeCell ref="O93:T93"/>
    <mergeCell ref="O94:T94"/>
    <mergeCell ref="H118:L118"/>
    <mergeCell ref="D117:F117"/>
    <mergeCell ref="P111:R111"/>
    <mergeCell ref="P107:R107"/>
    <mergeCell ref="O91:T91"/>
    <mergeCell ref="O92:T92"/>
    <mergeCell ref="T111:V111"/>
    <mergeCell ref="U92:Z92"/>
    <mergeCell ref="P113:R113"/>
    <mergeCell ref="U93:Z93"/>
    <mergeCell ref="D113:I113"/>
    <mergeCell ref="K113:N113"/>
    <mergeCell ref="D102:F102"/>
    <mergeCell ref="D89:H89"/>
    <mergeCell ref="O86:Q86"/>
    <mergeCell ref="AF90:AG90"/>
    <mergeCell ref="AA91:AE91"/>
    <mergeCell ref="AA92:AE92"/>
    <mergeCell ref="AA93:AE93"/>
    <mergeCell ref="AA94:AE94"/>
    <mergeCell ref="AF91:AG91"/>
    <mergeCell ref="AF92:AG92"/>
    <mergeCell ref="U90:Z90"/>
    <mergeCell ref="U94:Z94"/>
    <mergeCell ref="AA90:AE90"/>
    <mergeCell ref="E93:H93"/>
    <mergeCell ref="E92:H92"/>
    <mergeCell ref="C93:D93"/>
    <mergeCell ref="C94:D94"/>
    <mergeCell ref="C90:D90"/>
    <mergeCell ref="O90:T90"/>
    <mergeCell ref="E94:H94"/>
    <mergeCell ref="E90:H90"/>
    <mergeCell ref="I90:N90"/>
    <mergeCell ref="U91:Z91"/>
    <mergeCell ref="I91:N91"/>
    <mergeCell ref="AF93:AG93"/>
    <mergeCell ref="C95:AE95"/>
    <mergeCell ref="C101:J101"/>
    <mergeCell ref="K105:N105"/>
    <mergeCell ref="P105:R105"/>
    <mergeCell ref="T103:V103"/>
    <mergeCell ref="C103:I103"/>
    <mergeCell ref="Y118:Z118"/>
    <mergeCell ref="AA118:AB118"/>
    <mergeCell ref="C107:I107"/>
    <mergeCell ref="C109:I109"/>
    <mergeCell ref="K109:N109"/>
    <mergeCell ref="T107:V107"/>
    <mergeCell ref="T105:V105"/>
    <mergeCell ref="T109:V109"/>
    <mergeCell ref="C111:I111"/>
    <mergeCell ref="D115:I115"/>
    <mergeCell ref="T115:V115"/>
    <mergeCell ref="T113:V113"/>
    <mergeCell ref="K115:N115"/>
    <mergeCell ref="C105:I105"/>
    <mergeCell ref="G102:V102"/>
    <mergeCell ref="L97:M97"/>
    <mergeCell ref="C97:K97"/>
    <mergeCell ref="P109:R109"/>
    <mergeCell ref="E85:H85"/>
    <mergeCell ref="J86:K86"/>
    <mergeCell ref="E86:H86"/>
    <mergeCell ref="C83:D83"/>
    <mergeCell ref="L85:N85"/>
    <mergeCell ref="L83:N83"/>
    <mergeCell ref="J83:K83"/>
    <mergeCell ref="J82:K82"/>
    <mergeCell ref="K73:L73"/>
    <mergeCell ref="C74:D74"/>
    <mergeCell ref="C81:D81"/>
    <mergeCell ref="C76:D76"/>
    <mergeCell ref="E76:P76"/>
    <mergeCell ref="J81:K81"/>
    <mergeCell ref="E81:H81"/>
    <mergeCell ref="D80:H80"/>
    <mergeCell ref="L86:N86"/>
    <mergeCell ref="R125:AF125"/>
    <mergeCell ref="C121:AF121"/>
    <mergeCell ref="C122:E122"/>
    <mergeCell ref="C123:E123"/>
    <mergeCell ref="C124:E124"/>
    <mergeCell ref="C125:E125"/>
    <mergeCell ref="F122:P122"/>
    <mergeCell ref="F123:P123"/>
    <mergeCell ref="F124:P124"/>
    <mergeCell ref="F125:P125"/>
    <mergeCell ref="R122:AF122"/>
    <mergeCell ref="R123:AF123"/>
    <mergeCell ref="R124:AF124"/>
    <mergeCell ref="H119:K119"/>
    <mergeCell ref="C118:G118"/>
    <mergeCell ref="C119:F119"/>
    <mergeCell ref="S118:V118"/>
    <mergeCell ref="K111:N111"/>
    <mergeCell ref="K107:N107"/>
    <mergeCell ref="K103:N103"/>
    <mergeCell ref="O58:P58"/>
    <mergeCell ref="M58:N58"/>
    <mergeCell ref="M73:N73"/>
    <mergeCell ref="O73:P73"/>
    <mergeCell ref="I71:J71"/>
    <mergeCell ref="O62:T62"/>
    <mergeCell ref="G72:H72"/>
    <mergeCell ref="E71:F71"/>
    <mergeCell ref="R66:T66"/>
    <mergeCell ref="O64:P64"/>
    <mergeCell ref="O66:P66"/>
    <mergeCell ref="K71:L71"/>
    <mergeCell ref="R64:T64"/>
    <mergeCell ref="K72:L72"/>
    <mergeCell ref="M72:N72"/>
    <mergeCell ref="C68:N68"/>
    <mergeCell ref="O68:T68"/>
    <mergeCell ref="C60:D60"/>
    <mergeCell ref="C57:D57"/>
    <mergeCell ref="C56:D56"/>
    <mergeCell ref="I63:J63"/>
    <mergeCell ref="Q58:R58"/>
    <mergeCell ref="O57:P57"/>
    <mergeCell ref="Q57:R57"/>
    <mergeCell ref="R65:T65"/>
    <mergeCell ref="E63:F63"/>
    <mergeCell ref="K58:L58"/>
    <mergeCell ref="S56:T56"/>
    <mergeCell ref="E60:T60"/>
    <mergeCell ref="S59:T59"/>
    <mergeCell ref="M56:N56"/>
    <mergeCell ref="I64:J64"/>
    <mergeCell ref="C59:D59"/>
    <mergeCell ref="E59:F59"/>
    <mergeCell ref="G59:H59"/>
    <mergeCell ref="I59:J59"/>
    <mergeCell ref="K59:L59"/>
    <mergeCell ref="O59:P59"/>
    <mergeCell ref="Q59:R59"/>
    <mergeCell ref="C64:D64"/>
    <mergeCell ref="G63:H63"/>
    <mergeCell ref="C9:F9"/>
    <mergeCell ref="W9:Z9"/>
    <mergeCell ref="AA9:AF9"/>
    <mergeCell ref="AE15:AF16"/>
    <mergeCell ref="G9:K9"/>
    <mergeCell ref="M9:P9"/>
    <mergeCell ref="X16:Y16"/>
    <mergeCell ref="C20:F20"/>
    <mergeCell ref="G19:H19"/>
    <mergeCell ref="G17:H17"/>
    <mergeCell ref="G18:H18"/>
    <mergeCell ref="K18:L18"/>
    <mergeCell ref="M18:N18"/>
    <mergeCell ref="V17:W17"/>
    <mergeCell ref="V18:W18"/>
    <mergeCell ref="X18:Y18"/>
    <mergeCell ref="C19:F19"/>
    <mergeCell ref="I17:J17"/>
    <mergeCell ref="I18:J18"/>
    <mergeCell ref="I19:J19"/>
    <mergeCell ref="I20:J20"/>
    <mergeCell ref="T17:U17"/>
    <mergeCell ref="C17:F17"/>
    <mergeCell ref="C18:F18"/>
    <mergeCell ref="G25:I25"/>
    <mergeCell ref="S58:T58"/>
    <mergeCell ref="G36:I36"/>
    <mergeCell ref="J36:L36"/>
    <mergeCell ref="K57:L57"/>
    <mergeCell ref="C40:C44"/>
    <mergeCell ref="M36:O36"/>
    <mergeCell ref="P36:R36"/>
    <mergeCell ref="S36:T36"/>
    <mergeCell ref="J32:L32"/>
    <mergeCell ref="P34:R34"/>
    <mergeCell ref="M34:O34"/>
    <mergeCell ref="P38:Q38"/>
    <mergeCell ref="R38:V38"/>
    <mergeCell ref="S34:T34"/>
    <mergeCell ref="D38:M38"/>
    <mergeCell ref="C34:E34"/>
    <mergeCell ref="G34:I34"/>
    <mergeCell ref="J34:L34"/>
    <mergeCell ref="U40:AC40"/>
    <mergeCell ref="H40:J40"/>
    <mergeCell ref="H42:J42"/>
    <mergeCell ref="D46:I47"/>
    <mergeCell ref="H43:J43"/>
    <mergeCell ref="D29:F30"/>
    <mergeCell ref="G29:I30"/>
    <mergeCell ref="H44:J44"/>
    <mergeCell ref="M57:N57"/>
    <mergeCell ref="S32:T32"/>
    <mergeCell ref="S44:T46"/>
    <mergeCell ref="S47:AC47"/>
    <mergeCell ref="K41:L41"/>
    <mergeCell ref="K42:L42"/>
    <mergeCell ref="K43:L43"/>
    <mergeCell ref="M55:N55"/>
    <mergeCell ref="E54:T54"/>
    <mergeCell ref="U32:V32"/>
    <mergeCell ref="C36:E36"/>
    <mergeCell ref="U43:AC43"/>
    <mergeCell ref="U44:AC44"/>
    <mergeCell ref="Q55:R55"/>
    <mergeCell ref="Q56:R56"/>
    <mergeCell ref="K52:AB52"/>
    <mergeCell ref="U45:AC45"/>
    <mergeCell ref="H41:J41"/>
    <mergeCell ref="K55:L55"/>
    <mergeCell ref="D40:G44"/>
    <mergeCell ref="J46:J47"/>
    <mergeCell ref="U46:AC46"/>
    <mergeCell ref="O55:P55"/>
    <mergeCell ref="K44:M44"/>
    <mergeCell ref="K56:L56"/>
    <mergeCell ref="P32:R32"/>
    <mergeCell ref="M32:O32"/>
    <mergeCell ref="C32:E32"/>
    <mergeCell ref="Q40:R47"/>
    <mergeCell ref="Z38:AF38"/>
    <mergeCell ref="U34:V34"/>
    <mergeCell ref="U36:V36"/>
    <mergeCell ref="X34:AC34"/>
    <mergeCell ref="X38:Y38"/>
    <mergeCell ref="U41:AC41"/>
    <mergeCell ref="U42:AC42"/>
    <mergeCell ref="G32:I32"/>
    <mergeCell ref="S40:T43"/>
    <mergeCell ref="K40:L40"/>
    <mergeCell ref="C46:C47"/>
    <mergeCell ref="P40:P47"/>
    <mergeCell ref="I55:J55"/>
    <mergeCell ref="C52:J52"/>
    <mergeCell ref="C51:J51"/>
    <mergeCell ref="G55:H55"/>
    <mergeCell ref="C7:E7"/>
    <mergeCell ref="M7:O7"/>
    <mergeCell ref="Q9:U9"/>
    <mergeCell ref="I16:J16"/>
    <mergeCell ref="C11:G11"/>
    <mergeCell ref="H11:AF11"/>
    <mergeCell ref="C12:AF12"/>
    <mergeCell ref="C14:G14"/>
    <mergeCell ref="C15:F16"/>
    <mergeCell ref="G15:J15"/>
    <mergeCell ref="G16:H16"/>
    <mergeCell ref="K15:P15"/>
    <mergeCell ref="K16:L16"/>
    <mergeCell ref="M16:N16"/>
    <mergeCell ref="O16:P16"/>
    <mergeCell ref="T16:U16"/>
    <mergeCell ref="V16:W16"/>
    <mergeCell ref="P7:AF7"/>
    <mergeCell ref="F7:G7"/>
    <mergeCell ref="H7:I7"/>
    <mergeCell ref="J7:K7"/>
    <mergeCell ref="Z16:AA16"/>
    <mergeCell ref="Q16:S16"/>
    <mergeCell ref="Q15:S15"/>
    <mergeCell ref="K17:L17"/>
    <mergeCell ref="O20:P20"/>
    <mergeCell ref="X17:Y17"/>
    <mergeCell ref="X20:Y20"/>
    <mergeCell ref="S29:V29"/>
    <mergeCell ref="K19:L19"/>
    <mergeCell ref="M29:O30"/>
    <mergeCell ref="N25:O25"/>
    <mergeCell ref="X21:Y21"/>
    <mergeCell ref="T20:U20"/>
    <mergeCell ref="V20:W20"/>
    <mergeCell ref="P29:R30"/>
    <mergeCell ref="N23:O23"/>
    <mergeCell ref="C21:P21"/>
    <mergeCell ref="J29:L30"/>
    <mergeCell ref="D23:F23"/>
    <mergeCell ref="D25:F25"/>
    <mergeCell ref="G23:K23"/>
    <mergeCell ref="V21:W21"/>
    <mergeCell ref="G20:H20"/>
    <mergeCell ref="K20:L20"/>
    <mergeCell ref="C29:C30"/>
    <mergeCell ref="C26:I26"/>
    <mergeCell ref="C28:J28"/>
    <mergeCell ref="T15:AD15"/>
    <mergeCell ref="AB16:AD16"/>
    <mergeCell ref="T21:U21"/>
    <mergeCell ref="O18:P18"/>
    <mergeCell ref="O19:P19"/>
    <mergeCell ref="M17:N17"/>
    <mergeCell ref="X19:Y19"/>
    <mergeCell ref="Z19:AA19"/>
    <mergeCell ref="V19:W19"/>
    <mergeCell ref="M20:N20"/>
    <mergeCell ref="Z18:AA18"/>
    <mergeCell ref="M19:N19"/>
    <mergeCell ref="T19:U19"/>
    <mergeCell ref="Z17:AA17"/>
    <mergeCell ref="Z20:AA20"/>
    <mergeCell ref="O17:P17"/>
    <mergeCell ref="Z21:AA21"/>
    <mergeCell ref="T18:U18"/>
    <mergeCell ref="E62:N62"/>
    <mergeCell ref="E56:F56"/>
    <mergeCell ref="E64:F64"/>
    <mergeCell ref="I58:J58"/>
    <mergeCell ref="S57:T57"/>
    <mergeCell ref="E55:F55"/>
    <mergeCell ref="G56:H56"/>
    <mergeCell ref="I56:J56"/>
    <mergeCell ref="G58:H58"/>
    <mergeCell ref="E57:F57"/>
    <mergeCell ref="G57:H57"/>
    <mergeCell ref="I57:J57"/>
    <mergeCell ref="O56:P56"/>
    <mergeCell ref="K64:M64"/>
    <mergeCell ref="O63:P63"/>
    <mergeCell ref="R63:T63"/>
    <mergeCell ref="E58:F58"/>
    <mergeCell ref="S55:T55"/>
    <mergeCell ref="G64:H64"/>
    <mergeCell ref="K63:M63"/>
    <mergeCell ref="L84:N84"/>
    <mergeCell ref="C65:D65"/>
    <mergeCell ref="E74:F74"/>
    <mergeCell ref="E65:F65"/>
    <mergeCell ref="G65:H65"/>
    <mergeCell ref="I65:J65"/>
    <mergeCell ref="K65:M65"/>
    <mergeCell ref="AF94:AG94"/>
    <mergeCell ref="O82:Q82"/>
    <mergeCell ref="L82:N82"/>
    <mergeCell ref="K75:L75"/>
    <mergeCell ref="M75:N75"/>
    <mergeCell ref="O75:P75"/>
    <mergeCell ref="R72:S72"/>
    <mergeCell ref="R73:S73"/>
    <mergeCell ref="O72:P72"/>
    <mergeCell ref="R67:T67"/>
    <mergeCell ref="O67:P67"/>
    <mergeCell ref="R71:S71"/>
    <mergeCell ref="O71:P71"/>
    <mergeCell ref="E70:P70"/>
    <mergeCell ref="R74:S74"/>
    <mergeCell ref="C72:D72"/>
    <mergeCell ref="O65:P65"/>
    <mergeCell ref="C86:D86"/>
    <mergeCell ref="M74:N74"/>
    <mergeCell ref="O81:Q81"/>
    <mergeCell ref="C67:D67"/>
    <mergeCell ref="E67:F67"/>
    <mergeCell ref="G67:H67"/>
    <mergeCell ref="I67:J67"/>
    <mergeCell ref="G66:H66"/>
    <mergeCell ref="O83:Q83"/>
    <mergeCell ref="O85:Q85"/>
    <mergeCell ref="I74:J74"/>
    <mergeCell ref="K74:L74"/>
    <mergeCell ref="I73:J73"/>
    <mergeCell ref="O84:Q84"/>
    <mergeCell ref="I72:J72"/>
    <mergeCell ref="G73:H73"/>
    <mergeCell ref="E66:F66"/>
    <mergeCell ref="M71:N71"/>
    <mergeCell ref="E72:F72"/>
    <mergeCell ref="C84:D84"/>
    <mergeCell ref="C85:D85"/>
    <mergeCell ref="J85:K85"/>
    <mergeCell ref="E83:H83"/>
    <mergeCell ref="J87:K87"/>
    <mergeCell ref="L87:Q87"/>
    <mergeCell ref="J84:K84"/>
    <mergeCell ref="E84:H84"/>
    <mergeCell ref="C79:H79"/>
    <mergeCell ref="C58:D58"/>
    <mergeCell ref="G71:H71"/>
    <mergeCell ref="C75:D75"/>
    <mergeCell ref="E75:F75"/>
    <mergeCell ref="G75:H75"/>
    <mergeCell ref="I75:J75"/>
    <mergeCell ref="O74:P74"/>
    <mergeCell ref="C82:D82"/>
    <mergeCell ref="I66:J66"/>
    <mergeCell ref="C66:D66"/>
    <mergeCell ref="K66:M66"/>
    <mergeCell ref="C73:D73"/>
    <mergeCell ref="E73:F73"/>
    <mergeCell ref="K80:N80"/>
    <mergeCell ref="L81:N81"/>
    <mergeCell ref="E82:H82"/>
    <mergeCell ref="M59:N59"/>
    <mergeCell ref="K67:M67"/>
    <mergeCell ref="G74:H74"/>
  </mergeCells>
  <conditionalFormatting sqref="K44:M44">
    <cfRule type="cellIs" dxfId="4" priority="1" operator="equal">
      <formula>0</formula>
    </cfRule>
    <cfRule type="cellIs" dxfId="3" priority="2" operator="equal">
      <formula>1</formula>
    </cfRule>
    <cfRule type="cellIs" dxfId="2" priority="3" operator="lessThan">
      <formula>1</formula>
    </cfRule>
    <cfRule type="cellIs" dxfId="1" priority="4" operator="greaterThan">
      <formula>1</formula>
    </cfRule>
  </conditionalFormatting>
  <dataValidations count="12">
    <dataValidation type="list" allowBlank="1" showInputMessage="1" showErrorMessage="1" sqref="N39 BX27:BY27 M120 U33:V33 U35:V35 W32:W33 W35:W36 U37:W37 U28:V28 BX25:BY25 BX29:BY29 BX31:BY31 W28:W30" xr:uid="{00000000-0002-0000-0200-000000000000}">
      <formula1>pregunta</formula1>
    </dataValidation>
    <dataValidation type="list" allowBlank="1" showInputMessage="1" showErrorMessage="1" sqref="Q15" xr:uid="{00000000-0002-0000-0200-000003000000}">
      <formula1>año</formula1>
    </dataValidation>
    <dataValidation type="list" allowBlank="1" showInputMessage="1" showErrorMessage="1" sqref="G36 G32 G34" xr:uid="{6D4C39CE-8F43-484C-96F4-30B6A88E8B0F}">
      <formula1>municipio</formula1>
    </dataValidation>
    <dataValidation type="list" allowBlank="1" showInputMessage="1" showErrorMessage="1" sqref="C105:I105 C107:I107 C109:I109 C111:I111" xr:uid="{57769BB5-A284-DC43-A0B8-A1E36EF31585}">
      <formula1>permisos</formula1>
    </dataValidation>
    <dataValidation type="list" allowBlank="1" showInputMessage="1" showErrorMessage="1" sqref="W39 R39" xr:uid="{9B1F6335-C8EB-4507-84AE-17C98AB58106}">
      <formula1>"Bosque andino o  niebla, Bosque húmedo o selva, Bosque montañoso/submontañoso, Bosque seco, Páramo, Humedal, Sabana, Manglar, Marino, Ecosistemas Técnicos-Lóticos, otro"</formula1>
    </dataValidation>
    <dataValidation type="list" allowBlank="1" showInputMessage="1" showErrorMessage="1" sqref="AD39" xr:uid="{988FFECE-AB9A-4EB6-B77A-5C1994F6CB76}">
      <formula1>"SI,NO,NO APLICA"</formula1>
    </dataValidation>
    <dataValidation type="list" allowBlank="1" showInputMessage="1" showErrorMessage="1" sqref="G25" xr:uid="{A24E908A-DFE7-4C41-A462-6CA1EDFB4C4B}">
      <formula1>tamaño</formula1>
    </dataValidation>
    <dataValidation type="list" allowBlank="1" showInputMessage="1" showErrorMessage="1" sqref="R25 G23" xr:uid="{00000000-0002-0000-0200-000004000000}">
      <formula1>acceso1</formula1>
    </dataValidation>
    <dataValidation type="list" allowBlank="1" showInputMessage="1" showErrorMessage="1" sqref="U89:V89 U96:V96" xr:uid="{00000000-0002-0000-0200-000001000000}">
      <formula1>salario</formula1>
    </dataValidation>
    <dataValidation type="list" allowBlank="1" showInputMessage="1" showErrorMessage="1" sqref="F7:G7" xr:uid="{6A7D821C-EBBD-40E7-B427-A0B00D1F5A75}">
      <formula1>día</formula1>
    </dataValidation>
    <dataValidation type="list" allowBlank="1" showInputMessage="1" showErrorMessage="1" sqref="H7:I7" xr:uid="{DE3BAFB3-2A78-462A-ABC0-12AC37B70EF9}">
      <formula1>mes</formula1>
    </dataValidation>
    <dataValidation type="list" allowBlank="1" showInputMessage="1" showErrorMessage="1" sqref="G17:G20" xr:uid="{00000000-0002-0000-0200-000002000000}">
      <formula1>unidades</formula1>
    </dataValidation>
  </dataValidations>
  <pageMargins left="0.23622047244094488" right="0.23622047244094488" top="0.3543307086614173" bottom="0.15748031496062992" header="0" footer="0"/>
  <pageSetup scale="36" orientation="portrait" horizontalDpi="300" verticalDpi="300" r:id="rId1"/>
  <rowBreaks count="1" manualBreakCount="1">
    <brk id="93" max="32"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1F0C924-6842-4C5B-86EB-3C006A9ADED3}">
          <x14:formula1>
            <xm:f>'Listas Inscripción'!$K$3:$K$19</xm:f>
          </x14:formula1>
          <xm:sqref>J7:K7</xm:sqref>
        </x14:dataValidation>
        <x14:dataValidation type="list" allowBlank="1" showInputMessage="1" showErrorMessage="1" xr:uid="{45FFF398-F094-4AFD-81C5-C8C666874593}">
          <x14:formula1>
            <xm:f>'Listas caracterización'!$D$3:$D$31</xm:f>
          </x14:formula1>
          <xm:sqref>G9</xm:sqref>
        </x14:dataValidation>
        <x14:dataValidation type="list" allowBlank="1" showInputMessage="1" showErrorMessage="1" xr:uid="{9EF254DF-6C99-41E9-801D-6A6D8B787870}">
          <x14:formula1>
            <xm:f>'Listas caracterización'!$M$3:$M$4</xm:f>
          </x14:formula1>
          <xm:sqref>N38 W118</xm:sqref>
        </x14:dataValidation>
        <x14:dataValidation type="list" allowBlank="1" showInputMessage="1" showErrorMessage="1" xr:uid="{1CC17A52-248E-45DA-9C13-C47436DBB7E9}">
          <x14:formula1>
            <xm:f>'Listas caracterización'!$N$3:$N$13</xm:f>
          </x14:formula1>
          <xm:sqref>R38:V38</xm:sqref>
        </x14:dataValidation>
        <x14:dataValidation type="list" allowBlank="1" showInputMessage="1" showErrorMessage="1" xr:uid="{329D3998-DA7D-4527-A31B-2A3F45A7B6A5}">
          <x14:formula1>
            <xm:f>'Listas caracterización'!$O$3:$O$4</xm:f>
          </x14:formula1>
          <xm:sqref>AD40:AD48 F34 F36 F32</xm:sqref>
        </x14:dataValidation>
        <x14:dataValidation type="list" allowBlank="1" showInputMessage="1" showErrorMessage="1" xr:uid="{8F860B75-24CC-478C-BAD8-1FB0B495D022}">
          <x14:formula1>
            <xm:f>'Listas caracterización'!$P$3:$P$5</xm:f>
          </x14:formula1>
          <xm:sqref>J46:J47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dimension ref="A1:AC1141"/>
  <sheetViews>
    <sheetView topLeftCell="B1" zoomScale="115" zoomScaleNormal="115" workbookViewId="0">
      <selection activeCell="D2" sqref="D1:F1048576"/>
    </sheetView>
  </sheetViews>
  <sheetFormatPr baseColWidth="10" defaultColWidth="11.42578125" defaultRowHeight="12.75" x14ac:dyDescent="0.25"/>
  <cols>
    <col min="1" max="1" width="3.42578125" style="73" bestFit="1" customWidth="1"/>
    <col min="2" max="2" width="8.42578125" style="73" bestFit="1" customWidth="1"/>
    <col min="3" max="3" width="5" style="73" customWidth="1"/>
    <col min="4" max="6" width="15.5703125" style="2" customWidth="1"/>
    <col min="7" max="7" width="20.7109375" style="2" customWidth="1"/>
    <col min="8" max="8" width="8.42578125" style="73" customWidth="1"/>
    <col min="9" max="9" width="20.28515625" style="73" customWidth="1"/>
    <col min="10" max="10" width="11.7109375" style="73" bestFit="1" customWidth="1"/>
    <col min="11" max="11" width="14" style="73" bestFit="1" customWidth="1"/>
    <col min="12" max="12" width="13" style="73" bestFit="1" customWidth="1"/>
    <col min="13" max="16" width="13" style="73" customWidth="1"/>
    <col min="17" max="17" width="25.7109375" style="2" customWidth="1"/>
    <col min="18" max="18" width="25.7109375" style="73" customWidth="1"/>
    <col min="19" max="21" width="35.7109375" style="2" customWidth="1"/>
    <col min="22" max="22" width="25.7109375" style="2" customWidth="1"/>
    <col min="23" max="25" width="35.7109375" style="2" customWidth="1"/>
    <col min="26" max="26" width="15.5703125" style="2" customWidth="1"/>
    <col min="27" max="27" width="10.7109375" style="2" customWidth="1"/>
    <col min="28" max="28" width="18.5703125" style="2" customWidth="1"/>
    <col min="29" max="31" width="11.42578125" style="73" customWidth="1"/>
    <col min="32" max="16384" width="11.42578125" style="73"/>
  </cols>
  <sheetData>
    <row r="1" spans="1:29" ht="27.75" customHeight="1" x14ac:dyDescent="0.25">
      <c r="A1" s="700" t="s">
        <v>1381</v>
      </c>
      <c r="B1" s="700"/>
      <c r="C1" s="700"/>
      <c r="D1" s="700"/>
      <c r="E1" s="700"/>
      <c r="F1" s="700"/>
      <c r="G1" s="701" t="s">
        <v>1383</v>
      </c>
      <c r="H1" s="702"/>
      <c r="I1" s="704" t="s">
        <v>1411</v>
      </c>
      <c r="J1" s="705"/>
      <c r="K1" s="705"/>
      <c r="L1" s="705"/>
      <c r="M1" s="705"/>
      <c r="N1" s="705"/>
      <c r="O1" s="705"/>
      <c r="P1" s="706"/>
    </row>
    <row r="2" spans="1:29" ht="26.25" thickBot="1" x14ac:dyDescent="0.3">
      <c r="A2" s="80" t="s">
        <v>1527</v>
      </c>
      <c r="B2" s="80" t="s">
        <v>1528</v>
      </c>
      <c r="C2" s="80" t="s">
        <v>1529</v>
      </c>
      <c r="D2" s="71" t="s">
        <v>1530</v>
      </c>
      <c r="E2" s="71" t="s">
        <v>1531</v>
      </c>
      <c r="F2" s="68" t="s">
        <v>1532</v>
      </c>
      <c r="G2" s="81" t="s">
        <v>1533</v>
      </c>
      <c r="H2" s="72" t="s">
        <v>1534</v>
      </c>
      <c r="I2" s="703" t="s">
        <v>1412</v>
      </c>
      <c r="J2" s="703"/>
      <c r="K2" s="703"/>
      <c r="L2" s="703"/>
      <c r="M2" s="75" t="s">
        <v>1535</v>
      </c>
      <c r="N2" s="75" t="s">
        <v>1535</v>
      </c>
      <c r="O2" s="75" t="s">
        <v>1432</v>
      </c>
      <c r="P2" s="139" t="s">
        <v>1446</v>
      </c>
      <c r="Q2" s="59" t="s">
        <v>1536</v>
      </c>
      <c r="R2" s="88" t="s">
        <v>1537</v>
      </c>
      <c r="S2" s="59" t="s">
        <v>1538</v>
      </c>
      <c r="T2" s="59" t="s">
        <v>1539</v>
      </c>
      <c r="U2" s="59" t="s">
        <v>1540</v>
      </c>
      <c r="V2" s="59" t="s">
        <v>1541</v>
      </c>
      <c r="W2" s="59" t="s">
        <v>1542</v>
      </c>
      <c r="X2" s="59" t="s">
        <v>1543</v>
      </c>
      <c r="Y2" s="59" t="s">
        <v>1544</v>
      </c>
      <c r="Z2" s="59" t="s">
        <v>1545</v>
      </c>
      <c r="AA2" s="59" t="s">
        <v>1546</v>
      </c>
      <c r="AB2" s="59" t="s">
        <v>1547</v>
      </c>
      <c r="AC2" s="59" t="s">
        <v>1548</v>
      </c>
    </row>
    <row r="3" spans="1:29" ht="39" thickBot="1" x14ac:dyDescent="0.3">
      <c r="A3" s="76">
        <v>1</v>
      </c>
      <c r="B3" s="76" t="s">
        <v>1549</v>
      </c>
      <c r="C3" s="76">
        <v>2030</v>
      </c>
      <c r="D3" s="79" t="s">
        <v>1550</v>
      </c>
      <c r="E3" s="79" t="s">
        <v>1551</v>
      </c>
      <c r="F3" s="82" t="s">
        <v>1552</v>
      </c>
      <c r="G3" s="62" t="s">
        <v>1553</v>
      </c>
      <c r="H3" s="83" t="s">
        <v>1554</v>
      </c>
      <c r="I3" s="62" t="s">
        <v>136</v>
      </c>
      <c r="J3" s="62" t="s">
        <v>137</v>
      </c>
      <c r="K3" s="62" t="s">
        <v>138</v>
      </c>
      <c r="L3" s="62" t="s">
        <v>1555</v>
      </c>
      <c r="M3" s="84" t="s">
        <v>134</v>
      </c>
      <c r="N3" s="85" t="s">
        <v>1556</v>
      </c>
      <c r="O3" s="84" t="s">
        <v>134</v>
      </c>
      <c r="P3" s="140" t="s">
        <v>134</v>
      </c>
      <c r="Q3" s="138" t="s">
        <v>1557</v>
      </c>
      <c r="R3" s="65" t="s">
        <v>1558</v>
      </c>
      <c r="S3" s="62" t="s">
        <v>1559</v>
      </c>
      <c r="T3" s="62" t="s">
        <v>1560</v>
      </c>
      <c r="U3" s="62" t="s">
        <v>1560</v>
      </c>
      <c r="V3" s="62" t="s">
        <v>1561</v>
      </c>
      <c r="W3" s="62" t="s">
        <v>1562</v>
      </c>
      <c r="X3" s="62" t="s">
        <v>1563</v>
      </c>
      <c r="Y3" s="62" t="s">
        <v>1564</v>
      </c>
      <c r="Z3" s="62" t="s">
        <v>1565</v>
      </c>
      <c r="AA3" s="62" t="s">
        <v>1566</v>
      </c>
      <c r="AB3" s="59" t="s">
        <v>125</v>
      </c>
      <c r="AC3" s="59" t="s">
        <v>1567</v>
      </c>
    </row>
    <row r="4" spans="1:29" ht="77.25" thickBot="1" x14ac:dyDescent="0.3">
      <c r="A4" s="76">
        <v>2</v>
      </c>
      <c r="B4" s="76" t="s">
        <v>1568</v>
      </c>
      <c r="C4" s="76">
        <v>2029</v>
      </c>
      <c r="D4" s="79" t="s">
        <v>1569</v>
      </c>
      <c r="E4" s="79" t="s">
        <v>1551</v>
      </c>
      <c r="F4" s="82" t="s">
        <v>1552</v>
      </c>
      <c r="G4" s="62" t="s">
        <v>1570</v>
      </c>
      <c r="H4" s="83" t="s">
        <v>1571</v>
      </c>
      <c r="I4" s="62" t="s">
        <v>148</v>
      </c>
      <c r="J4" s="62" t="s">
        <v>149</v>
      </c>
      <c r="K4" s="62" t="s">
        <v>150</v>
      </c>
      <c r="L4" s="62" t="s">
        <v>1555</v>
      </c>
      <c r="M4" s="65" t="s">
        <v>146</v>
      </c>
      <c r="N4" s="62" t="s">
        <v>1572</v>
      </c>
      <c r="O4" s="65" t="s">
        <v>146</v>
      </c>
      <c r="P4" s="140" t="s">
        <v>146</v>
      </c>
      <c r="Q4" s="138" t="s">
        <v>1573</v>
      </c>
      <c r="R4" s="65" t="s">
        <v>1574</v>
      </c>
      <c r="S4" s="62" t="s">
        <v>1575</v>
      </c>
      <c r="T4" s="62" t="s">
        <v>1576</v>
      </c>
      <c r="U4" s="62" t="s">
        <v>1576</v>
      </c>
      <c r="V4" s="62" t="s">
        <v>1561</v>
      </c>
      <c r="W4" s="62" t="s">
        <v>1562</v>
      </c>
      <c r="X4" s="62" t="s">
        <v>1563</v>
      </c>
      <c r="Y4" s="62" t="s">
        <v>1564</v>
      </c>
      <c r="Z4" s="65" t="s">
        <v>1424</v>
      </c>
      <c r="AA4" s="62" t="s">
        <v>1577</v>
      </c>
      <c r="AB4" s="87" t="s">
        <v>1578</v>
      </c>
      <c r="AC4" s="59" t="s">
        <v>1567</v>
      </c>
    </row>
    <row r="5" spans="1:29" ht="51.75" thickBot="1" x14ac:dyDescent="0.3">
      <c r="A5" s="76">
        <v>3</v>
      </c>
      <c r="B5" s="76" t="s">
        <v>1579</v>
      </c>
      <c r="C5" s="76">
        <v>2028</v>
      </c>
      <c r="D5" s="79" t="s">
        <v>1580</v>
      </c>
      <c r="E5" s="79" t="s">
        <v>1551</v>
      </c>
      <c r="F5" s="82" t="s">
        <v>1552</v>
      </c>
      <c r="G5" s="62" t="s">
        <v>1581</v>
      </c>
      <c r="H5" s="83" t="s">
        <v>1582</v>
      </c>
      <c r="I5" s="62" t="s">
        <v>158</v>
      </c>
      <c r="J5" s="62" t="s">
        <v>137</v>
      </c>
      <c r="K5" s="62" t="s">
        <v>159</v>
      </c>
      <c r="L5" s="62" t="s">
        <v>1555</v>
      </c>
      <c r="M5" s="2"/>
      <c r="N5" s="62" t="s">
        <v>1583</v>
      </c>
      <c r="O5" s="2"/>
      <c r="P5" s="140" t="s">
        <v>160</v>
      </c>
      <c r="Q5" s="138" t="s">
        <v>1584</v>
      </c>
      <c r="R5" s="65" t="s">
        <v>1585</v>
      </c>
      <c r="S5" s="62" t="s">
        <v>1586</v>
      </c>
      <c r="T5" s="62" t="s">
        <v>1587</v>
      </c>
      <c r="U5" s="62" t="s">
        <v>1588</v>
      </c>
      <c r="V5" s="86" t="s">
        <v>1589</v>
      </c>
      <c r="W5" s="62" t="s">
        <v>1590</v>
      </c>
      <c r="X5" s="62" t="s">
        <v>1591</v>
      </c>
      <c r="Y5" s="62" t="s">
        <v>1564</v>
      </c>
      <c r="AA5" s="62" t="s">
        <v>1592</v>
      </c>
      <c r="AB5" s="91" t="s">
        <v>1593</v>
      </c>
      <c r="AC5" s="59" t="s">
        <v>1594</v>
      </c>
    </row>
    <row r="6" spans="1:29" ht="38.25" x14ac:dyDescent="0.25">
      <c r="A6" s="76">
        <v>4</v>
      </c>
      <c r="B6" s="76" t="s">
        <v>1595</v>
      </c>
      <c r="C6" s="76">
        <v>2027</v>
      </c>
      <c r="D6" s="79" t="s">
        <v>1596</v>
      </c>
      <c r="E6" s="79" t="s">
        <v>1551</v>
      </c>
      <c r="F6" s="82" t="s">
        <v>1552</v>
      </c>
      <c r="G6" s="62" t="s">
        <v>1597</v>
      </c>
      <c r="H6" s="83" t="s">
        <v>1598</v>
      </c>
      <c r="I6" s="62" t="s">
        <v>165</v>
      </c>
      <c r="J6" s="62" t="s">
        <v>166</v>
      </c>
      <c r="K6" s="62" t="s">
        <v>167</v>
      </c>
      <c r="L6" s="62" t="s">
        <v>1555</v>
      </c>
      <c r="M6" s="2"/>
      <c r="N6" s="62" t="s">
        <v>1599</v>
      </c>
      <c r="O6" s="2"/>
      <c r="P6" s="2"/>
      <c r="Q6" s="62" t="s">
        <v>1600</v>
      </c>
      <c r="R6" s="65" t="s">
        <v>1601</v>
      </c>
      <c r="S6" s="62" t="s">
        <v>1602</v>
      </c>
      <c r="T6" s="62" t="s">
        <v>1587</v>
      </c>
      <c r="U6" s="62" t="s">
        <v>1588</v>
      </c>
      <c r="V6" s="86" t="s">
        <v>1589</v>
      </c>
      <c r="W6" s="62" t="s">
        <v>1590</v>
      </c>
      <c r="X6" s="62" t="s">
        <v>1591</v>
      </c>
      <c r="Y6" s="62" t="s">
        <v>1603</v>
      </c>
      <c r="AA6" s="62" t="s">
        <v>1604</v>
      </c>
      <c r="AB6" s="2" t="s">
        <v>1605</v>
      </c>
      <c r="AC6" s="59" t="s">
        <v>1594</v>
      </c>
    </row>
    <row r="7" spans="1:29" ht="38.25" x14ac:dyDescent="0.25">
      <c r="A7" s="76">
        <v>5</v>
      </c>
      <c r="B7" s="76" t="s">
        <v>1606</v>
      </c>
      <c r="C7" s="76">
        <v>2026</v>
      </c>
      <c r="D7" s="79" t="s">
        <v>1607</v>
      </c>
      <c r="E7" s="79" t="s">
        <v>1551</v>
      </c>
      <c r="F7" s="79" t="s">
        <v>1552</v>
      </c>
      <c r="G7" s="73"/>
      <c r="I7" s="62" t="s">
        <v>170</v>
      </c>
      <c r="J7" s="62" t="s">
        <v>171</v>
      </c>
      <c r="K7" s="62" t="s">
        <v>172</v>
      </c>
      <c r="L7" s="62" t="s">
        <v>171</v>
      </c>
      <c r="M7" s="2"/>
      <c r="N7" s="62" t="s">
        <v>1608</v>
      </c>
      <c r="O7" s="2"/>
      <c r="P7" s="2"/>
      <c r="Q7" s="62" t="s">
        <v>1609</v>
      </c>
      <c r="R7" s="65" t="s">
        <v>1610</v>
      </c>
      <c r="S7" s="62" t="s">
        <v>1611</v>
      </c>
      <c r="T7" s="62" t="s">
        <v>1587</v>
      </c>
      <c r="U7" s="62" t="s">
        <v>1588</v>
      </c>
      <c r="V7" s="90" t="s">
        <v>1561</v>
      </c>
      <c r="W7" s="62" t="s">
        <v>1612</v>
      </c>
      <c r="X7" s="62" t="s">
        <v>1591</v>
      </c>
      <c r="Y7" s="62" t="s">
        <v>1603</v>
      </c>
      <c r="AA7" s="62" t="s">
        <v>1613</v>
      </c>
      <c r="AC7" s="59" t="s">
        <v>1567</v>
      </c>
    </row>
    <row r="8" spans="1:29" ht="38.25" x14ac:dyDescent="0.25">
      <c r="A8" s="76">
        <v>6</v>
      </c>
      <c r="B8" s="76" t="s">
        <v>1614</v>
      </c>
      <c r="C8" s="76">
        <v>2025</v>
      </c>
      <c r="D8" s="79" t="s">
        <v>1615</v>
      </c>
      <c r="E8" s="79" t="s">
        <v>1616</v>
      </c>
      <c r="F8" s="79" t="s">
        <v>1552</v>
      </c>
      <c r="G8" s="73"/>
      <c r="I8" s="62" t="s">
        <v>175</v>
      </c>
      <c r="J8" s="62" t="s">
        <v>176</v>
      </c>
      <c r="K8" s="62" t="s">
        <v>177</v>
      </c>
      <c r="L8" s="62" t="s">
        <v>1555</v>
      </c>
      <c r="M8" s="2"/>
      <c r="N8" s="62" t="s">
        <v>1617</v>
      </c>
      <c r="O8" s="2"/>
      <c r="P8" s="2"/>
      <c r="Q8" s="62" t="s">
        <v>1618</v>
      </c>
      <c r="R8" s="65" t="s">
        <v>1619</v>
      </c>
      <c r="S8" s="62" t="s">
        <v>1620</v>
      </c>
      <c r="T8" s="62" t="s">
        <v>1587</v>
      </c>
      <c r="U8" s="62" t="s">
        <v>1588</v>
      </c>
      <c r="V8" s="90" t="s">
        <v>1621</v>
      </c>
      <c r="W8" s="62" t="s">
        <v>1562</v>
      </c>
      <c r="X8" s="62" t="s">
        <v>1622</v>
      </c>
      <c r="Y8" s="62" t="s">
        <v>1623</v>
      </c>
      <c r="AA8" s="62" t="s">
        <v>1624</v>
      </c>
      <c r="AC8" s="59" t="s">
        <v>1567</v>
      </c>
    </row>
    <row r="9" spans="1:29" ht="38.25" x14ac:dyDescent="0.25">
      <c r="A9" s="76">
        <v>7</v>
      </c>
      <c r="B9" s="76" t="s">
        <v>1625</v>
      </c>
      <c r="C9" s="76">
        <v>2024</v>
      </c>
      <c r="D9" s="79" t="s">
        <v>1626</v>
      </c>
      <c r="E9" s="79" t="s">
        <v>1616</v>
      </c>
      <c r="F9" s="79" t="s">
        <v>1552</v>
      </c>
      <c r="G9" s="73"/>
      <c r="I9" s="62" t="s">
        <v>180</v>
      </c>
      <c r="J9" s="62" t="s">
        <v>181</v>
      </c>
      <c r="K9" s="62" t="s">
        <v>182</v>
      </c>
      <c r="L9" s="62" t="s">
        <v>1555</v>
      </c>
      <c r="M9" s="2"/>
      <c r="N9" s="62" t="s">
        <v>1627</v>
      </c>
      <c r="O9" s="2"/>
      <c r="P9" s="2"/>
      <c r="Q9" s="62" t="s">
        <v>1628</v>
      </c>
      <c r="R9" s="65" t="s">
        <v>1629</v>
      </c>
      <c r="S9" s="62" t="s">
        <v>1630</v>
      </c>
      <c r="T9" s="62" t="s">
        <v>1587</v>
      </c>
      <c r="U9" s="62" t="s">
        <v>1588</v>
      </c>
      <c r="V9" s="90" t="s">
        <v>1631</v>
      </c>
      <c r="W9" s="62" t="s">
        <v>1612</v>
      </c>
      <c r="X9" s="62" t="s">
        <v>1591</v>
      </c>
      <c r="Y9" s="62" t="s">
        <v>1603</v>
      </c>
      <c r="AA9" s="62" t="s">
        <v>1632</v>
      </c>
      <c r="AC9" s="59" t="s">
        <v>1633</v>
      </c>
    </row>
    <row r="10" spans="1:29" ht="38.25" x14ac:dyDescent="0.25">
      <c r="A10" s="76">
        <v>8</v>
      </c>
      <c r="B10" s="76" t="s">
        <v>1634</v>
      </c>
      <c r="C10" s="76">
        <v>2023</v>
      </c>
      <c r="D10" s="79" t="s">
        <v>1635</v>
      </c>
      <c r="E10" s="79" t="s">
        <v>1636</v>
      </c>
      <c r="F10" s="79" t="s">
        <v>1552</v>
      </c>
      <c r="G10" s="73"/>
      <c r="I10" s="62" t="s">
        <v>185</v>
      </c>
      <c r="J10" s="62" t="s">
        <v>176</v>
      </c>
      <c r="K10" s="62" t="s">
        <v>177</v>
      </c>
      <c r="L10" s="62" t="s">
        <v>1555</v>
      </c>
      <c r="M10" s="2"/>
      <c r="N10" s="62" t="s">
        <v>1637</v>
      </c>
      <c r="O10" s="2"/>
      <c r="P10" s="2"/>
      <c r="Q10" s="62" t="s">
        <v>1638</v>
      </c>
      <c r="R10" s="65" t="s">
        <v>1639</v>
      </c>
      <c r="S10" s="62" t="s">
        <v>1640</v>
      </c>
      <c r="T10" s="62" t="s">
        <v>1587</v>
      </c>
      <c r="U10" s="62" t="s">
        <v>1588</v>
      </c>
      <c r="V10" s="90" t="s">
        <v>1641</v>
      </c>
      <c r="W10" s="62" t="s">
        <v>1612</v>
      </c>
      <c r="X10" s="62" t="s">
        <v>1642</v>
      </c>
      <c r="Y10" s="62" t="s">
        <v>1643</v>
      </c>
      <c r="AA10" s="62" t="s">
        <v>1546</v>
      </c>
      <c r="AC10" s="59" t="s">
        <v>1567</v>
      </c>
    </row>
    <row r="11" spans="1:29" ht="38.25" x14ac:dyDescent="0.25">
      <c r="A11" s="76">
        <v>9</v>
      </c>
      <c r="B11" s="76" t="s">
        <v>1644</v>
      </c>
      <c r="C11" s="76">
        <v>2022</v>
      </c>
      <c r="D11" s="79" t="s">
        <v>1645</v>
      </c>
      <c r="E11" s="79" t="s">
        <v>1636</v>
      </c>
      <c r="F11" s="79" t="s">
        <v>1552</v>
      </c>
      <c r="G11" s="73"/>
      <c r="I11" s="62" t="s">
        <v>187</v>
      </c>
      <c r="J11" s="62" t="s">
        <v>188</v>
      </c>
      <c r="K11" s="62" t="s">
        <v>189</v>
      </c>
      <c r="L11" s="62" t="s">
        <v>1555</v>
      </c>
      <c r="M11" s="2"/>
      <c r="N11" s="62" t="s">
        <v>1646</v>
      </c>
      <c r="O11" s="2"/>
      <c r="P11" s="2"/>
      <c r="Q11" s="62" t="s">
        <v>1647</v>
      </c>
      <c r="R11" s="65" t="s">
        <v>1648</v>
      </c>
      <c r="S11" s="62" t="s">
        <v>1649</v>
      </c>
      <c r="T11" s="62" t="s">
        <v>1587</v>
      </c>
      <c r="U11" s="62" t="s">
        <v>1588</v>
      </c>
      <c r="V11" s="90" t="s">
        <v>1641</v>
      </c>
      <c r="W11" s="62" t="s">
        <v>1612</v>
      </c>
      <c r="X11" s="62" t="s">
        <v>1642</v>
      </c>
      <c r="Y11" s="62" t="s">
        <v>1643</v>
      </c>
      <c r="AA11" s="62" t="s">
        <v>1650</v>
      </c>
      <c r="AC11" s="59" t="s">
        <v>1567</v>
      </c>
    </row>
    <row r="12" spans="1:29" ht="38.25" x14ac:dyDescent="0.25">
      <c r="A12" s="76">
        <v>10</v>
      </c>
      <c r="B12" s="76" t="s">
        <v>1651</v>
      </c>
      <c r="C12" s="76">
        <v>2021</v>
      </c>
      <c r="D12" s="79" t="s">
        <v>1652</v>
      </c>
      <c r="E12" s="79" t="s">
        <v>1636</v>
      </c>
      <c r="F12" s="79" t="s">
        <v>1552</v>
      </c>
      <c r="G12" s="73"/>
      <c r="I12" s="62" t="s">
        <v>191</v>
      </c>
      <c r="J12" s="62" t="s">
        <v>192</v>
      </c>
      <c r="K12" s="62" t="s">
        <v>193</v>
      </c>
      <c r="L12" s="62" t="s">
        <v>1555</v>
      </c>
      <c r="M12" s="2"/>
      <c r="N12" s="62" t="s">
        <v>1653</v>
      </c>
      <c r="O12" s="2"/>
      <c r="P12" s="2"/>
      <c r="Q12" s="62" t="s">
        <v>1654</v>
      </c>
      <c r="R12" s="65" t="s">
        <v>1655</v>
      </c>
      <c r="S12" s="62" t="s">
        <v>1656</v>
      </c>
      <c r="T12" s="62" t="s">
        <v>1587</v>
      </c>
      <c r="U12" s="62" t="s">
        <v>1588</v>
      </c>
      <c r="V12" s="90" t="s">
        <v>1657</v>
      </c>
      <c r="W12" s="62" t="s">
        <v>1612</v>
      </c>
      <c r="X12" s="62" t="s">
        <v>1658</v>
      </c>
      <c r="Y12" s="62" t="s">
        <v>1659</v>
      </c>
      <c r="AC12" s="59" t="s">
        <v>1567</v>
      </c>
    </row>
    <row r="13" spans="1:29" ht="38.25" x14ac:dyDescent="0.25">
      <c r="A13" s="76">
        <v>11</v>
      </c>
      <c r="B13" s="76" t="s">
        <v>1660</v>
      </c>
      <c r="C13" s="76">
        <v>2020</v>
      </c>
      <c r="D13" s="79" t="s">
        <v>1661</v>
      </c>
      <c r="E13" s="79" t="s">
        <v>1636</v>
      </c>
      <c r="F13" s="79" t="s">
        <v>1552</v>
      </c>
      <c r="G13" s="73"/>
      <c r="I13" s="62" t="s">
        <v>195</v>
      </c>
      <c r="J13" s="62" t="s">
        <v>196</v>
      </c>
      <c r="K13" s="62" t="s">
        <v>197</v>
      </c>
      <c r="L13" s="62" t="s">
        <v>1555</v>
      </c>
      <c r="M13" s="2"/>
      <c r="N13" s="62" t="s">
        <v>1662</v>
      </c>
      <c r="O13" s="2"/>
      <c r="P13" s="2"/>
      <c r="Q13" s="62" t="s">
        <v>1663</v>
      </c>
      <c r="S13" s="62" t="s">
        <v>1664</v>
      </c>
      <c r="T13" s="62" t="s">
        <v>1587</v>
      </c>
      <c r="U13" s="62" t="s">
        <v>1588</v>
      </c>
      <c r="V13" s="90" t="s">
        <v>1665</v>
      </c>
      <c r="W13" s="62" t="s">
        <v>1590</v>
      </c>
      <c r="X13" s="62" t="s">
        <v>1666</v>
      </c>
      <c r="Y13" s="62" t="s">
        <v>1667</v>
      </c>
      <c r="AC13" s="59" t="s">
        <v>1577</v>
      </c>
    </row>
    <row r="14" spans="1:29" ht="38.25" x14ac:dyDescent="0.25">
      <c r="A14" s="76">
        <v>12</v>
      </c>
      <c r="B14" s="76" t="s">
        <v>1668</v>
      </c>
      <c r="C14" s="76">
        <v>2019</v>
      </c>
      <c r="D14" s="79" t="s">
        <v>1669</v>
      </c>
      <c r="E14" s="79" t="s">
        <v>1670</v>
      </c>
      <c r="F14" s="79" t="s">
        <v>1552</v>
      </c>
      <c r="G14" s="73"/>
      <c r="I14" s="62" t="s">
        <v>199</v>
      </c>
      <c r="J14" s="62" t="s">
        <v>200</v>
      </c>
      <c r="K14" s="62" t="s">
        <v>201</v>
      </c>
      <c r="L14" s="62" t="s">
        <v>1555</v>
      </c>
      <c r="M14" s="2"/>
      <c r="N14" s="2"/>
      <c r="O14" s="2"/>
      <c r="P14" s="2"/>
      <c r="Q14" s="62" t="s">
        <v>1671</v>
      </c>
      <c r="S14" s="62" t="s">
        <v>1672</v>
      </c>
      <c r="T14" s="62" t="s">
        <v>1587</v>
      </c>
      <c r="U14" s="62" t="s">
        <v>1588</v>
      </c>
      <c r="V14" s="90" t="s">
        <v>1665</v>
      </c>
      <c r="W14" s="62" t="s">
        <v>1590</v>
      </c>
      <c r="X14" s="62" t="s">
        <v>1673</v>
      </c>
      <c r="Y14" s="62" t="s">
        <v>1603</v>
      </c>
      <c r="AC14" s="59" t="s">
        <v>1577</v>
      </c>
    </row>
    <row r="15" spans="1:29" ht="38.25" x14ac:dyDescent="0.25">
      <c r="A15" s="78">
        <v>13</v>
      </c>
      <c r="C15" s="78">
        <v>2018</v>
      </c>
      <c r="D15" s="79" t="s">
        <v>1674</v>
      </c>
      <c r="E15" s="79" t="s">
        <v>1675</v>
      </c>
      <c r="F15" s="79" t="s">
        <v>1552</v>
      </c>
      <c r="G15" s="73"/>
      <c r="I15" s="62" t="s">
        <v>203</v>
      </c>
      <c r="J15" s="62" t="s">
        <v>204</v>
      </c>
      <c r="K15" s="62" t="s">
        <v>205</v>
      </c>
      <c r="L15" s="62" t="s">
        <v>1555</v>
      </c>
      <c r="M15" s="2"/>
      <c r="N15" s="2"/>
      <c r="O15" s="2"/>
      <c r="P15" s="2"/>
      <c r="Q15" s="62" t="s">
        <v>1676</v>
      </c>
      <c r="S15" s="62" t="s">
        <v>1672</v>
      </c>
      <c r="T15" s="62" t="s">
        <v>1587</v>
      </c>
      <c r="U15" s="62" t="s">
        <v>1588</v>
      </c>
      <c r="V15" s="90" t="s">
        <v>1677</v>
      </c>
      <c r="W15" s="62" t="s">
        <v>1590</v>
      </c>
      <c r="X15" s="62" t="s">
        <v>1678</v>
      </c>
      <c r="Y15" s="62" t="s">
        <v>1679</v>
      </c>
      <c r="AC15" s="59" t="s">
        <v>1680</v>
      </c>
    </row>
    <row r="16" spans="1:29" ht="38.25" x14ac:dyDescent="0.25">
      <c r="A16" s="76">
        <v>14</v>
      </c>
      <c r="C16" s="76">
        <v>2017</v>
      </c>
      <c r="D16" s="79" t="s">
        <v>1681</v>
      </c>
      <c r="E16" s="79" t="s">
        <v>1675</v>
      </c>
      <c r="F16" s="79" t="s">
        <v>1552</v>
      </c>
      <c r="G16" s="73"/>
      <c r="I16" s="62" t="s">
        <v>206</v>
      </c>
      <c r="J16" s="62" t="s">
        <v>192</v>
      </c>
      <c r="K16" s="62" t="s">
        <v>193</v>
      </c>
      <c r="L16" s="62" t="s">
        <v>1682</v>
      </c>
      <c r="M16" s="2"/>
      <c r="N16" s="2"/>
      <c r="O16" s="2"/>
      <c r="P16" s="2"/>
      <c r="Q16" s="62" t="s">
        <v>1683</v>
      </c>
      <c r="S16" s="62" t="s">
        <v>1672</v>
      </c>
      <c r="T16" s="62" t="s">
        <v>1587</v>
      </c>
      <c r="U16" s="62" t="s">
        <v>1588</v>
      </c>
      <c r="V16" s="90" t="s">
        <v>1677</v>
      </c>
      <c r="W16" s="62" t="s">
        <v>1590</v>
      </c>
      <c r="X16" s="62" t="s">
        <v>1678</v>
      </c>
      <c r="Y16" s="62" t="s">
        <v>1679</v>
      </c>
      <c r="AC16" s="59" t="s">
        <v>1680</v>
      </c>
    </row>
    <row r="17" spans="1:29" ht="38.25" x14ac:dyDescent="0.25">
      <c r="A17" s="76">
        <v>15</v>
      </c>
      <c r="C17" s="76">
        <v>2016</v>
      </c>
      <c r="D17" s="79" t="s">
        <v>1684</v>
      </c>
      <c r="E17" s="79" t="s">
        <v>1685</v>
      </c>
      <c r="F17" s="79" t="s">
        <v>1686</v>
      </c>
      <c r="G17" s="73"/>
      <c r="I17" s="62" t="s">
        <v>207</v>
      </c>
      <c r="J17" s="62" t="s">
        <v>176</v>
      </c>
      <c r="K17" s="62" t="s">
        <v>177</v>
      </c>
      <c r="L17" s="62" t="s">
        <v>1555</v>
      </c>
      <c r="M17" s="2"/>
      <c r="N17" s="2"/>
      <c r="O17" s="2"/>
      <c r="P17" s="2"/>
      <c r="Q17" s="62" t="s">
        <v>1687</v>
      </c>
      <c r="S17" s="62" t="s">
        <v>1672</v>
      </c>
      <c r="T17" s="62" t="s">
        <v>1587</v>
      </c>
      <c r="U17" s="62" t="s">
        <v>1588</v>
      </c>
      <c r="V17" s="90" t="s">
        <v>1677</v>
      </c>
      <c r="W17" s="62" t="s">
        <v>1590</v>
      </c>
      <c r="X17" s="62" t="s">
        <v>1678</v>
      </c>
      <c r="Y17" s="62" t="s">
        <v>1679</v>
      </c>
      <c r="AC17" s="59" t="s">
        <v>1680</v>
      </c>
    </row>
    <row r="18" spans="1:29" ht="38.25" x14ac:dyDescent="0.25">
      <c r="A18" s="76">
        <v>16</v>
      </c>
      <c r="C18" s="76">
        <v>2015</v>
      </c>
      <c r="D18" s="79" t="s">
        <v>1688</v>
      </c>
      <c r="E18" s="79" t="s">
        <v>1685</v>
      </c>
      <c r="F18" s="79" t="s">
        <v>1686</v>
      </c>
      <c r="G18" s="73"/>
      <c r="I18" s="62" t="s">
        <v>208</v>
      </c>
      <c r="J18" s="62" t="s">
        <v>188</v>
      </c>
      <c r="K18" s="62" t="s">
        <v>189</v>
      </c>
      <c r="L18" s="62" t="s">
        <v>1555</v>
      </c>
      <c r="M18" s="2"/>
      <c r="N18" s="2"/>
      <c r="O18" s="2"/>
      <c r="P18" s="2"/>
      <c r="Q18" s="62" t="s">
        <v>1689</v>
      </c>
      <c r="S18" s="62" t="s">
        <v>1672</v>
      </c>
      <c r="T18" s="62" t="s">
        <v>1587</v>
      </c>
      <c r="U18" s="62" t="s">
        <v>1588</v>
      </c>
      <c r="V18" s="90" t="s">
        <v>1677</v>
      </c>
      <c r="W18" s="62" t="s">
        <v>1590</v>
      </c>
      <c r="X18" s="62" t="s">
        <v>1678</v>
      </c>
      <c r="Y18" s="62" t="s">
        <v>1679</v>
      </c>
      <c r="AC18" s="59" t="s">
        <v>1680</v>
      </c>
    </row>
    <row r="19" spans="1:29" ht="38.25" x14ac:dyDescent="0.25">
      <c r="A19" s="76">
        <v>17</v>
      </c>
      <c r="C19" s="76">
        <v>2014</v>
      </c>
      <c r="D19" s="79" t="s">
        <v>1690</v>
      </c>
      <c r="E19" s="79" t="s">
        <v>1691</v>
      </c>
      <c r="F19" s="79" t="s">
        <v>1686</v>
      </c>
      <c r="G19" s="73"/>
      <c r="I19" s="62" t="s">
        <v>209</v>
      </c>
      <c r="J19" s="62" t="s">
        <v>210</v>
      </c>
      <c r="K19" s="62" t="s">
        <v>211</v>
      </c>
      <c r="L19" s="62" t="s">
        <v>1555</v>
      </c>
      <c r="M19" s="2"/>
      <c r="N19" s="2"/>
      <c r="O19" s="2"/>
      <c r="P19" s="2"/>
      <c r="Q19" s="62" t="s">
        <v>1692</v>
      </c>
      <c r="S19" s="62" t="s">
        <v>1672</v>
      </c>
      <c r="T19" s="62" t="s">
        <v>1587</v>
      </c>
      <c r="U19" s="62" t="s">
        <v>1588</v>
      </c>
      <c r="V19" s="90" t="s">
        <v>1677</v>
      </c>
      <c r="W19" s="62" t="s">
        <v>1590</v>
      </c>
      <c r="X19" s="62" t="s">
        <v>1678</v>
      </c>
      <c r="Y19" s="62" t="s">
        <v>1679</v>
      </c>
      <c r="AC19" s="59" t="s">
        <v>1680</v>
      </c>
    </row>
    <row r="20" spans="1:29" ht="51" x14ac:dyDescent="0.25">
      <c r="A20" s="76">
        <v>18</v>
      </c>
      <c r="C20" s="76">
        <v>2013</v>
      </c>
      <c r="D20" s="79" t="s">
        <v>1693</v>
      </c>
      <c r="E20" s="79" t="s">
        <v>1691</v>
      </c>
      <c r="F20" s="79" t="s">
        <v>1686</v>
      </c>
      <c r="G20" s="73"/>
      <c r="I20" s="62" t="s">
        <v>212</v>
      </c>
      <c r="J20" s="62" t="s">
        <v>213</v>
      </c>
      <c r="K20" s="62" t="s">
        <v>214</v>
      </c>
      <c r="L20" s="62" t="s">
        <v>1694</v>
      </c>
      <c r="M20" s="2"/>
      <c r="N20" s="2"/>
      <c r="O20" s="2"/>
      <c r="P20" s="2"/>
      <c r="S20" s="62" t="s">
        <v>1672</v>
      </c>
      <c r="T20" s="62" t="s">
        <v>1587</v>
      </c>
      <c r="U20" s="62" t="s">
        <v>1588</v>
      </c>
      <c r="V20" s="90" t="s">
        <v>1677</v>
      </c>
      <c r="W20" s="62" t="s">
        <v>1590</v>
      </c>
      <c r="X20" s="62" t="s">
        <v>1678</v>
      </c>
      <c r="Y20" s="62" t="s">
        <v>1679</v>
      </c>
      <c r="AC20" s="59" t="s">
        <v>1680</v>
      </c>
    </row>
    <row r="21" spans="1:29" ht="38.25" x14ac:dyDescent="0.25">
      <c r="A21" s="76">
        <v>19</v>
      </c>
      <c r="C21" s="76">
        <v>2012</v>
      </c>
      <c r="D21" s="79" t="s">
        <v>1695</v>
      </c>
      <c r="E21" s="79" t="s">
        <v>1691</v>
      </c>
      <c r="F21" s="79" t="s">
        <v>1686</v>
      </c>
      <c r="G21" s="73"/>
      <c r="I21" s="62" t="s">
        <v>215</v>
      </c>
      <c r="J21" s="62" t="s">
        <v>216</v>
      </c>
      <c r="K21" s="62" t="s">
        <v>217</v>
      </c>
      <c r="L21" s="62" t="s">
        <v>1555</v>
      </c>
      <c r="M21" s="2"/>
      <c r="N21" s="2"/>
      <c r="O21" s="2"/>
      <c r="P21" s="2"/>
      <c r="S21" s="62" t="s">
        <v>1672</v>
      </c>
      <c r="T21" s="62" t="s">
        <v>1587</v>
      </c>
      <c r="U21" s="62" t="s">
        <v>1588</v>
      </c>
      <c r="V21" s="90" t="s">
        <v>1696</v>
      </c>
      <c r="W21" s="62" t="s">
        <v>1590</v>
      </c>
      <c r="X21" s="62" t="s">
        <v>1697</v>
      </c>
      <c r="Y21" s="62" t="s">
        <v>1698</v>
      </c>
      <c r="AC21" s="59" t="s">
        <v>1699</v>
      </c>
    </row>
    <row r="22" spans="1:29" ht="38.25" x14ac:dyDescent="0.25">
      <c r="A22" s="76">
        <v>20</v>
      </c>
      <c r="C22" s="76">
        <v>2011</v>
      </c>
      <c r="D22" s="79" t="s">
        <v>1700</v>
      </c>
      <c r="E22" s="79" t="s">
        <v>1701</v>
      </c>
      <c r="F22" s="79" t="s">
        <v>1686</v>
      </c>
      <c r="G22" s="73"/>
      <c r="I22" s="62" t="s">
        <v>218</v>
      </c>
      <c r="J22" s="62" t="s">
        <v>196</v>
      </c>
      <c r="K22" s="62" t="s">
        <v>197</v>
      </c>
      <c r="L22" s="62" t="s">
        <v>1555</v>
      </c>
      <c r="M22" s="2"/>
      <c r="N22" s="2"/>
      <c r="O22" s="2"/>
      <c r="P22" s="2"/>
      <c r="S22" s="62" t="s">
        <v>1672</v>
      </c>
      <c r="T22" s="62" t="s">
        <v>1587</v>
      </c>
      <c r="U22" s="62" t="s">
        <v>1588</v>
      </c>
      <c r="V22" s="90" t="s">
        <v>1702</v>
      </c>
      <c r="W22" s="62" t="s">
        <v>1590</v>
      </c>
      <c r="X22" s="62" t="s">
        <v>1703</v>
      </c>
      <c r="Y22" s="62" t="s">
        <v>1704</v>
      </c>
      <c r="AC22" s="59" t="s">
        <v>1705</v>
      </c>
    </row>
    <row r="23" spans="1:29" ht="38.25" x14ac:dyDescent="0.25">
      <c r="A23" s="76">
        <v>21</v>
      </c>
      <c r="C23" s="76">
        <v>2010</v>
      </c>
      <c r="D23" s="79" t="s">
        <v>1706</v>
      </c>
      <c r="E23" s="79" t="s">
        <v>1701</v>
      </c>
      <c r="F23" s="79" t="s">
        <v>1686</v>
      </c>
      <c r="G23" s="73"/>
      <c r="I23" s="62" t="s">
        <v>219</v>
      </c>
      <c r="J23" s="62" t="s">
        <v>220</v>
      </c>
      <c r="K23" s="62" t="s">
        <v>221</v>
      </c>
      <c r="L23" s="62" t="s">
        <v>1555</v>
      </c>
      <c r="M23" s="2"/>
      <c r="N23" s="2"/>
      <c r="O23" s="2"/>
      <c r="P23" s="2"/>
      <c r="S23" s="62" t="s">
        <v>1672</v>
      </c>
      <c r="T23" s="62" t="s">
        <v>1587</v>
      </c>
      <c r="U23" s="62" t="s">
        <v>1588</v>
      </c>
      <c r="V23" s="90" t="s">
        <v>1707</v>
      </c>
      <c r="W23" s="62" t="s">
        <v>1708</v>
      </c>
      <c r="X23" s="62" t="s">
        <v>1703</v>
      </c>
      <c r="Y23" s="62" t="s">
        <v>1709</v>
      </c>
      <c r="AC23" s="59" t="s">
        <v>1633</v>
      </c>
    </row>
    <row r="24" spans="1:29" ht="51" x14ac:dyDescent="0.25">
      <c r="A24" s="76">
        <v>22</v>
      </c>
      <c r="C24" s="76">
        <v>2009</v>
      </c>
      <c r="D24" s="79" t="s">
        <v>1710</v>
      </c>
      <c r="E24" s="79" t="s">
        <v>1711</v>
      </c>
      <c r="F24" s="79" t="s">
        <v>1686</v>
      </c>
      <c r="G24" s="73"/>
      <c r="I24" s="62" t="s">
        <v>222</v>
      </c>
      <c r="J24" s="62" t="s">
        <v>210</v>
      </c>
      <c r="K24" s="62" t="s">
        <v>211</v>
      </c>
      <c r="L24" s="62" t="s">
        <v>1555</v>
      </c>
      <c r="M24" s="2"/>
      <c r="N24" s="2"/>
      <c r="O24" s="2"/>
      <c r="P24" s="2"/>
      <c r="S24" s="89" t="s">
        <v>1712</v>
      </c>
      <c r="T24" s="62" t="s">
        <v>1587</v>
      </c>
      <c r="U24" s="62" t="s">
        <v>1588</v>
      </c>
      <c r="V24" s="90" t="s">
        <v>1713</v>
      </c>
      <c r="W24" s="62" t="s">
        <v>1590</v>
      </c>
      <c r="X24" s="62" t="s">
        <v>1703</v>
      </c>
      <c r="Y24" s="62" t="s">
        <v>1714</v>
      </c>
      <c r="AC24" s="59" t="s">
        <v>1592</v>
      </c>
    </row>
    <row r="25" spans="1:29" ht="51" x14ac:dyDescent="0.25">
      <c r="A25" s="76">
        <v>23</v>
      </c>
      <c r="C25" s="76">
        <v>2008</v>
      </c>
      <c r="D25" s="79" t="s">
        <v>1715</v>
      </c>
      <c r="E25" s="79" t="s">
        <v>1716</v>
      </c>
      <c r="F25" s="79" t="s">
        <v>1717</v>
      </c>
      <c r="G25" s="73"/>
      <c r="I25" s="62" t="s">
        <v>223</v>
      </c>
      <c r="J25" s="62" t="s">
        <v>137</v>
      </c>
      <c r="K25" s="62" t="s">
        <v>138</v>
      </c>
      <c r="L25" s="62" t="s">
        <v>1555</v>
      </c>
      <c r="M25" s="2"/>
      <c r="N25" s="2"/>
      <c r="O25" s="2"/>
      <c r="P25" s="2"/>
      <c r="S25" s="89" t="s">
        <v>1712</v>
      </c>
      <c r="T25" s="62" t="s">
        <v>1587</v>
      </c>
      <c r="U25" s="62" t="s">
        <v>1588</v>
      </c>
      <c r="V25" s="90" t="s">
        <v>1713</v>
      </c>
      <c r="W25" s="62" t="s">
        <v>1590</v>
      </c>
      <c r="X25" s="62" t="s">
        <v>1703</v>
      </c>
      <c r="Y25" s="62" t="s">
        <v>1714</v>
      </c>
      <c r="AC25" s="59" t="s">
        <v>1592</v>
      </c>
    </row>
    <row r="26" spans="1:29" ht="51" x14ac:dyDescent="0.25">
      <c r="A26" s="76">
        <v>24</v>
      </c>
      <c r="C26" s="76">
        <v>2007</v>
      </c>
      <c r="D26" s="79" t="s">
        <v>1718</v>
      </c>
      <c r="E26" s="79" t="s">
        <v>1716</v>
      </c>
      <c r="F26" s="79" t="s">
        <v>1717</v>
      </c>
      <c r="G26" s="73"/>
      <c r="I26" s="62" t="s">
        <v>224</v>
      </c>
      <c r="J26" s="62" t="s">
        <v>225</v>
      </c>
      <c r="K26" s="62" t="s">
        <v>226</v>
      </c>
      <c r="L26" s="62" t="s">
        <v>1555</v>
      </c>
      <c r="M26" s="2"/>
      <c r="N26" s="2"/>
      <c r="O26" s="2"/>
      <c r="P26" s="2"/>
    </row>
    <row r="27" spans="1:29" ht="51" x14ac:dyDescent="0.25">
      <c r="A27" s="76">
        <v>25</v>
      </c>
      <c r="C27" s="76">
        <v>2006</v>
      </c>
      <c r="D27" s="79" t="s">
        <v>1719</v>
      </c>
      <c r="E27" s="79" t="s">
        <v>1720</v>
      </c>
      <c r="F27" s="79" t="s">
        <v>1717</v>
      </c>
      <c r="G27" s="73"/>
      <c r="I27" s="62" t="s">
        <v>227</v>
      </c>
      <c r="J27" s="62" t="s">
        <v>176</v>
      </c>
      <c r="K27" s="62" t="s">
        <v>177</v>
      </c>
      <c r="L27" s="62" t="s">
        <v>1694</v>
      </c>
      <c r="M27" s="2"/>
      <c r="N27" s="2"/>
      <c r="O27" s="2"/>
      <c r="P27" s="2"/>
    </row>
    <row r="28" spans="1:29" ht="51" x14ac:dyDescent="0.25">
      <c r="A28" s="76">
        <v>26</v>
      </c>
      <c r="C28" s="76">
        <v>2005</v>
      </c>
      <c r="D28" s="79" t="s">
        <v>1721</v>
      </c>
      <c r="E28" s="79" t="s">
        <v>1720</v>
      </c>
      <c r="F28" s="79" t="s">
        <v>1717</v>
      </c>
      <c r="G28" s="73"/>
      <c r="I28" s="62" t="s">
        <v>228</v>
      </c>
      <c r="J28" s="62" t="s">
        <v>229</v>
      </c>
      <c r="K28" s="62" t="s">
        <v>230</v>
      </c>
      <c r="L28" s="62" t="s">
        <v>1555</v>
      </c>
      <c r="M28" s="2"/>
      <c r="N28" s="2"/>
      <c r="O28" s="2"/>
      <c r="P28" s="2"/>
    </row>
    <row r="29" spans="1:29" ht="51" x14ac:dyDescent="0.25">
      <c r="A29" s="76">
        <v>27</v>
      </c>
      <c r="C29" s="76">
        <v>2004</v>
      </c>
      <c r="D29" s="79" t="s">
        <v>1722</v>
      </c>
      <c r="E29" s="79" t="s">
        <v>1720</v>
      </c>
      <c r="F29" s="79" t="s">
        <v>1717</v>
      </c>
      <c r="G29" s="73"/>
      <c r="I29" s="62" t="s">
        <v>231</v>
      </c>
      <c r="J29" s="62" t="s">
        <v>232</v>
      </c>
      <c r="K29" s="62" t="s">
        <v>233</v>
      </c>
      <c r="L29" s="62" t="s">
        <v>1555</v>
      </c>
      <c r="M29" s="2"/>
      <c r="N29" s="2"/>
      <c r="O29" s="2"/>
      <c r="P29" s="2"/>
    </row>
    <row r="30" spans="1:29" ht="25.5" x14ac:dyDescent="0.25">
      <c r="A30" s="76">
        <v>28</v>
      </c>
      <c r="C30" s="76">
        <v>2003</v>
      </c>
      <c r="D30" s="79" t="s">
        <v>1723</v>
      </c>
      <c r="E30" s="79" t="s">
        <v>1724</v>
      </c>
      <c r="F30" s="79" t="s">
        <v>1717</v>
      </c>
      <c r="G30" s="73"/>
      <c r="I30" s="62" t="s">
        <v>234</v>
      </c>
      <c r="J30" s="62" t="s">
        <v>235</v>
      </c>
      <c r="K30" s="62" t="s">
        <v>236</v>
      </c>
      <c r="L30" s="62" t="s">
        <v>1555</v>
      </c>
      <c r="M30" s="2"/>
      <c r="N30" s="2"/>
      <c r="O30" s="2"/>
      <c r="P30" s="2"/>
    </row>
    <row r="31" spans="1:29" ht="25.5" x14ac:dyDescent="0.25">
      <c r="A31" s="76">
        <v>29</v>
      </c>
      <c r="C31" s="76">
        <v>2002</v>
      </c>
      <c r="D31" s="79" t="s">
        <v>1725</v>
      </c>
      <c r="E31" s="79" t="s">
        <v>1724</v>
      </c>
      <c r="F31" s="79" t="s">
        <v>1717</v>
      </c>
      <c r="G31" s="73"/>
      <c r="I31" s="62" t="s">
        <v>237</v>
      </c>
      <c r="J31" s="62" t="s">
        <v>176</v>
      </c>
      <c r="K31" s="62" t="s">
        <v>177</v>
      </c>
      <c r="L31" s="62" t="s">
        <v>1555</v>
      </c>
      <c r="M31" s="2"/>
      <c r="N31" s="2"/>
      <c r="O31" s="2"/>
      <c r="P31" s="2"/>
    </row>
    <row r="32" spans="1:29" x14ac:dyDescent="0.25">
      <c r="A32" s="76">
        <v>30</v>
      </c>
      <c r="C32" s="76">
        <v>2001</v>
      </c>
      <c r="G32" s="73"/>
      <c r="I32" s="62" t="s">
        <v>238</v>
      </c>
      <c r="J32" s="62" t="s">
        <v>171</v>
      </c>
      <c r="K32" s="62" t="s">
        <v>172</v>
      </c>
      <c r="L32" s="62" t="s">
        <v>1555</v>
      </c>
      <c r="M32" s="2"/>
      <c r="N32" s="2"/>
      <c r="O32" s="2"/>
      <c r="P32" s="2"/>
    </row>
    <row r="33" spans="1:16" x14ac:dyDescent="0.25">
      <c r="A33" s="76">
        <v>31</v>
      </c>
      <c r="C33" s="76">
        <v>2000</v>
      </c>
      <c r="G33" s="73"/>
      <c r="I33" s="62" t="s">
        <v>239</v>
      </c>
      <c r="J33" s="62" t="s">
        <v>181</v>
      </c>
      <c r="K33" s="62" t="s">
        <v>182</v>
      </c>
      <c r="L33" s="62" t="s">
        <v>1555</v>
      </c>
      <c r="M33" s="2"/>
      <c r="N33" s="2"/>
      <c r="O33" s="2"/>
      <c r="P33" s="2"/>
    </row>
    <row r="34" spans="1:16" x14ac:dyDescent="0.25">
      <c r="C34" s="76">
        <v>1999</v>
      </c>
      <c r="G34" s="73"/>
      <c r="I34" s="62" t="s">
        <v>240</v>
      </c>
      <c r="J34" s="62" t="s">
        <v>235</v>
      </c>
      <c r="K34" s="62" t="s">
        <v>236</v>
      </c>
      <c r="L34" s="62" t="s">
        <v>1555</v>
      </c>
      <c r="M34" s="2"/>
      <c r="N34" s="2"/>
      <c r="O34" s="2"/>
      <c r="P34" s="2"/>
    </row>
    <row r="35" spans="1:16" x14ac:dyDescent="0.25">
      <c r="C35" s="76">
        <v>1998</v>
      </c>
      <c r="G35" s="73"/>
      <c r="I35" s="62" t="s">
        <v>241</v>
      </c>
      <c r="J35" s="62" t="s">
        <v>137</v>
      </c>
      <c r="K35" s="62" t="s">
        <v>242</v>
      </c>
      <c r="L35" s="62" t="s">
        <v>1555</v>
      </c>
      <c r="M35" s="2"/>
      <c r="N35" s="2"/>
      <c r="O35" s="2"/>
      <c r="P35" s="2"/>
    </row>
    <row r="36" spans="1:16" ht="38.25" x14ac:dyDescent="0.25">
      <c r="C36" s="76">
        <v>1997</v>
      </c>
      <c r="G36" s="73"/>
      <c r="I36" s="62" t="s">
        <v>243</v>
      </c>
      <c r="J36" s="62" t="s">
        <v>137</v>
      </c>
      <c r="K36" s="62" t="s">
        <v>242</v>
      </c>
      <c r="L36" s="62" t="s">
        <v>1726</v>
      </c>
      <c r="M36" s="2"/>
      <c r="N36" s="2"/>
      <c r="O36" s="2"/>
      <c r="P36" s="2"/>
    </row>
    <row r="37" spans="1:16" x14ac:dyDescent="0.25">
      <c r="C37" s="76">
        <v>1996</v>
      </c>
      <c r="E37" s="77"/>
      <c r="G37" s="73"/>
      <c r="I37" s="62" t="s">
        <v>244</v>
      </c>
      <c r="J37" s="62" t="s">
        <v>235</v>
      </c>
      <c r="K37" s="62" t="s">
        <v>236</v>
      </c>
      <c r="L37" s="62" t="s">
        <v>1555</v>
      </c>
      <c r="M37" s="2"/>
      <c r="N37" s="2"/>
      <c r="O37" s="2"/>
      <c r="P37" s="2"/>
    </row>
    <row r="38" spans="1:16" x14ac:dyDescent="0.25">
      <c r="C38" s="76">
        <v>1995</v>
      </c>
      <c r="G38" s="73"/>
      <c r="I38" s="62" t="s">
        <v>245</v>
      </c>
      <c r="J38" s="62" t="s">
        <v>188</v>
      </c>
      <c r="K38" s="62" t="s">
        <v>189</v>
      </c>
      <c r="L38" s="62" t="s">
        <v>1555</v>
      </c>
      <c r="M38" s="2"/>
      <c r="N38" s="2"/>
      <c r="O38" s="2"/>
      <c r="P38" s="2"/>
    </row>
    <row r="39" spans="1:16" x14ac:dyDescent="0.25">
      <c r="C39" s="76">
        <v>1994</v>
      </c>
      <c r="G39" s="73"/>
      <c r="I39" s="62" t="s">
        <v>246</v>
      </c>
      <c r="J39" s="62" t="s">
        <v>210</v>
      </c>
      <c r="K39" s="62" t="s">
        <v>211</v>
      </c>
      <c r="L39" s="62" t="s">
        <v>1555</v>
      </c>
      <c r="M39" s="2"/>
      <c r="N39" s="2"/>
      <c r="O39" s="2"/>
      <c r="P39" s="2"/>
    </row>
    <row r="40" spans="1:16" x14ac:dyDescent="0.25">
      <c r="C40" s="76">
        <v>1993</v>
      </c>
      <c r="G40" s="73"/>
      <c r="I40" s="62" t="s">
        <v>247</v>
      </c>
      <c r="J40" s="62" t="s">
        <v>220</v>
      </c>
      <c r="K40" s="62" t="s">
        <v>221</v>
      </c>
      <c r="L40" s="62" t="s">
        <v>1555</v>
      </c>
      <c r="M40" s="2"/>
      <c r="N40" s="2"/>
      <c r="O40" s="2"/>
      <c r="P40" s="2"/>
    </row>
    <row r="41" spans="1:16" x14ac:dyDescent="0.25">
      <c r="C41" s="76">
        <v>1992</v>
      </c>
      <c r="G41" s="73"/>
      <c r="I41" s="62" t="s">
        <v>248</v>
      </c>
      <c r="J41" s="62" t="s">
        <v>137</v>
      </c>
      <c r="K41" s="62" t="s">
        <v>242</v>
      </c>
      <c r="L41" s="62" t="s">
        <v>1555</v>
      </c>
      <c r="M41" s="2"/>
      <c r="N41" s="2"/>
      <c r="O41" s="2"/>
      <c r="P41" s="2"/>
    </row>
    <row r="42" spans="1:16" x14ac:dyDescent="0.25">
      <c r="C42" s="76">
        <v>1991</v>
      </c>
      <c r="G42" s="73"/>
      <c r="I42" s="62" t="s">
        <v>249</v>
      </c>
      <c r="J42" s="62" t="s">
        <v>137</v>
      </c>
      <c r="K42" s="62" t="s">
        <v>242</v>
      </c>
      <c r="L42" s="62" t="s">
        <v>1555</v>
      </c>
      <c r="M42" s="2"/>
      <c r="N42" s="2"/>
      <c r="O42" s="2"/>
      <c r="P42" s="2"/>
    </row>
    <row r="43" spans="1:16" x14ac:dyDescent="0.25">
      <c r="C43" s="76">
        <v>1990</v>
      </c>
      <c r="G43" s="73"/>
      <c r="I43" s="62" t="s">
        <v>250</v>
      </c>
      <c r="J43" s="62" t="s">
        <v>137</v>
      </c>
      <c r="K43" s="62" t="s">
        <v>242</v>
      </c>
      <c r="L43" s="62" t="s">
        <v>1555</v>
      </c>
      <c r="M43" s="2"/>
      <c r="N43" s="2"/>
      <c r="O43" s="2"/>
      <c r="P43" s="2"/>
    </row>
    <row r="44" spans="1:16" x14ac:dyDescent="0.25">
      <c r="C44" s="76">
        <v>1989</v>
      </c>
      <c r="G44" s="73"/>
      <c r="I44" s="62" t="s">
        <v>251</v>
      </c>
      <c r="J44" s="62" t="s">
        <v>188</v>
      </c>
      <c r="K44" s="62" t="s">
        <v>189</v>
      </c>
      <c r="L44" s="62" t="s">
        <v>1555</v>
      </c>
      <c r="M44" s="2"/>
      <c r="N44" s="2"/>
      <c r="O44" s="2"/>
      <c r="P44" s="2"/>
    </row>
    <row r="45" spans="1:16" ht="38.25" x14ac:dyDescent="0.25">
      <c r="C45" s="76">
        <v>1988</v>
      </c>
      <c r="G45" s="73"/>
      <c r="I45" s="62" t="s">
        <v>252</v>
      </c>
      <c r="J45" s="62" t="s">
        <v>137</v>
      </c>
      <c r="K45" s="62" t="s">
        <v>242</v>
      </c>
      <c r="L45" s="62" t="s">
        <v>1726</v>
      </c>
      <c r="M45" s="2"/>
      <c r="N45" s="2"/>
      <c r="O45" s="2"/>
      <c r="P45" s="2"/>
    </row>
    <row r="46" spans="1:16" x14ac:dyDescent="0.25">
      <c r="C46" s="76">
        <v>1987</v>
      </c>
      <c r="G46" s="73"/>
      <c r="I46" s="62" t="s">
        <v>253</v>
      </c>
      <c r="J46" s="62" t="s">
        <v>200</v>
      </c>
      <c r="K46" s="62" t="s">
        <v>201</v>
      </c>
      <c r="L46" s="62" t="s">
        <v>1555</v>
      </c>
      <c r="M46" s="2"/>
      <c r="N46" s="2"/>
      <c r="O46" s="2"/>
      <c r="P46" s="2"/>
    </row>
    <row r="47" spans="1:16" x14ac:dyDescent="0.25">
      <c r="C47" s="76">
        <v>1986</v>
      </c>
      <c r="G47" s="73"/>
      <c r="I47" s="62" t="s">
        <v>254</v>
      </c>
      <c r="J47" s="62" t="s">
        <v>220</v>
      </c>
      <c r="K47" s="62" t="s">
        <v>221</v>
      </c>
      <c r="L47" s="62" t="s">
        <v>1555</v>
      </c>
      <c r="M47" s="2"/>
      <c r="N47" s="2"/>
      <c r="O47" s="2"/>
      <c r="P47" s="2"/>
    </row>
    <row r="48" spans="1:16" x14ac:dyDescent="0.25">
      <c r="C48" s="76">
        <v>1985</v>
      </c>
      <c r="G48" s="73"/>
      <c r="I48" s="62" t="s">
        <v>255</v>
      </c>
      <c r="J48" s="62" t="s">
        <v>137</v>
      </c>
      <c r="K48" s="62" t="s">
        <v>242</v>
      </c>
      <c r="L48" s="62" t="s">
        <v>1555</v>
      </c>
      <c r="M48" s="2"/>
      <c r="N48" s="2"/>
      <c r="O48" s="2"/>
      <c r="P48" s="2"/>
    </row>
    <row r="49" spans="3:16" x14ac:dyDescent="0.25">
      <c r="C49" s="76">
        <v>1984</v>
      </c>
      <c r="G49" s="73"/>
      <c r="I49" s="62" t="s">
        <v>256</v>
      </c>
      <c r="J49" s="62" t="s">
        <v>235</v>
      </c>
      <c r="K49" s="62" t="s">
        <v>236</v>
      </c>
      <c r="L49" s="62" t="s">
        <v>1555</v>
      </c>
      <c r="M49" s="2"/>
      <c r="N49" s="2"/>
      <c r="O49" s="2"/>
      <c r="P49" s="2"/>
    </row>
    <row r="50" spans="3:16" ht="25.5" x14ac:dyDescent="0.25">
      <c r="C50" s="76">
        <v>1983</v>
      </c>
      <c r="G50" s="73"/>
      <c r="I50" s="62" t="s">
        <v>257</v>
      </c>
      <c r="J50" s="62" t="s">
        <v>137</v>
      </c>
      <c r="K50" s="62" t="s">
        <v>159</v>
      </c>
      <c r="L50" s="62" t="s">
        <v>1727</v>
      </c>
      <c r="M50" s="2"/>
      <c r="N50" s="2"/>
      <c r="O50" s="2"/>
      <c r="P50" s="2"/>
    </row>
    <row r="51" spans="3:16" x14ac:dyDescent="0.25">
      <c r="C51" s="76">
        <v>1982</v>
      </c>
      <c r="G51" s="73"/>
      <c r="I51" s="62" t="s">
        <v>258</v>
      </c>
      <c r="J51" s="62" t="s">
        <v>259</v>
      </c>
      <c r="K51" s="62" t="s">
        <v>260</v>
      </c>
      <c r="L51" s="62" t="s">
        <v>1555</v>
      </c>
      <c r="M51" s="2"/>
      <c r="N51" s="2"/>
      <c r="O51" s="2"/>
      <c r="P51" s="2"/>
    </row>
    <row r="52" spans="3:16" x14ac:dyDescent="0.25">
      <c r="C52" s="76">
        <v>1981</v>
      </c>
      <c r="G52" s="73"/>
      <c r="I52" s="62" t="s">
        <v>261</v>
      </c>
      <c r="J52" s="62" t="s">
        <v>188</v>
      </c>
      <c r="K52" s="62" t="s">
        <v>189</v>
      </c>
      <c r="L52" s="62" t="s">
        <v>1555</v>
      </c>
      <c r="M52" s="2"/>
      <c r="N52" s="2"/>
      <c r="O52" s="2"/>
      <c r="P52" s="2"/>
    </row>
    <row r="53" spans="3:16" x14ac:dyDescent="0.25">
      <c r="C53" s="76">
        <v>1980</v>
      </c>
      <c r="G53" s="73"/>
      <c r="I53" s="62" t="s">
        <v>262</v>
      </c>
      <c r="J53" s="62" t="s">
        <v>232</v>
      </c>
      <c r="K53" s="62" t="s">
        <v>263</v>
      </c>
      <c r="L53" s="62" t="s">
        <v>1555</v>
      </c>
      <c r="M53" s="2"/>
      <c r="N53" s="2"/>
      <c r="O53" s="2"/>
      <c r="P53" s="2"/>
    </row>
    <row r="54" spans="3:16" ht="25.5" x14ac:dyDescent="0.25">
      <c r="C54" s="76">
        <v>1979</v>
      </c>
      <c r="G54" s="73"/>
      <c r="I54" s="62" t="s">
        <v>264</v>
      </c>
      <c r="J54" s="62" t="s">
        <v>225</v>
      </c>
      <c r="K54" s="62" t="s">
        <v>226</v>
      </c>
      <c r="L54" s="62" t="s">
        <v>1682</v>
      </c>
      <c r="M54" s="2"/>
      <c r="N54" s="2"/>
      <c r="O54" s="2"/>
      <c r="P54" s="2"/>
    </row>
    <row r="55" spans="3:16" x14ac:dyDescent="0.25">
      <c r="C55" s="76">
        <v>1978</v>
      </c>
      <c r="G55" s="73"/>
      <c r="I55" s="62" t="s">
        <v>265</v>
      </c>
      <c r="J55" s="62" t="s">
        <v>200</v>
      </c>
      <c r="K55" s="62" t="s">
        <v>201</v>
      </c>
      <c r="L55" s="62" t="s">
        <v>1555</v>
      </c>
      <c r="M55" s="2"/>
      <c r="N55" s="2"/>
      <c r="O55" s="2"/>
      <c r="P55" s="2"/>
    </row>
    <row r="56" spans="3:16" x14ac:dyDescent="0.25">
      <c r="C56" s="76">
        <v>1977</v>
      </c>
      <c r="G56" s="73"/>
      <c r="I56" s="62" t="s">
        <v>266</v>
      </c>
      <c r="J56" s="62" t="s">
        <v>196</v>
      </c>
      <c r="K56" s="62" t="s">
        <v>197</v>
      </c>
      <c r="L56" s="62" t="s">
        <v>1555</v>
      </c>
      <c r="M56" s="2"/>
      <c r="N56" s="2"/>
      <c r="O56" s="2"/>
      <c r="P56" s="2"/>
    </row>
    <row r="57" spans="3:16" ht="25.5" x14ac:dyDescent="0.25">
      <c r="C57" s="76">
        <v>1976</v>
      </c>
      <c r="G57" s="73"/>
      <c r="I57" s="62" t="s">
        <v>267</v>
      </c>
      <c r="J57" s="62" t="s">
        <v>267</v>
      </c>
      <c r="K57" s="62" t="s">
        <v>205</v>
      </c>
      <c r="L57" s="62" t="s">
        <v>1555</v>
      </c>
      <c r="M57" s="2"/>
      <c r="N57" s="2"/>
      <c r="O57" s="2"/>
      <c r="P57" s="2"/>
    </row>
    <row r="58" spans="3:16" ht="25.5" x14ac:dyDescent="0.25">
      <c r="C58" s="76">
        <v>1975</v>
      </c>
      <c r="G58" s="73"/>
      <c r="I58" s="62" t="s">
        <v>268</v>
      </c>
      <c r="J58" s="62" t="s">
        <v>267</v>
      </c>
      <c r="K58" s="62" t="s">
        <v>205</v>
      </c>
      <c r="L58" s="62" t="s">
        <v>267</v>
      </c>
      <c r="M58" s="2"/>
      <c r="N58" s="2"/>
      <c r="O58" s="2"/>
      <c r="P58" s="2"/>
    </row>
    <row r="59" spans="3:16" x14ac:dyDescent="0.25">
      <c r="C59" s="76">
        <v>1974</v>
      </c>
      <c r="G59" s="73"/>
      <c r="I59" s="62" t="s">
        <v>269</v>
      </c>
      <c r="J59" s="62" t="s">
        <v>188</v>
      </c>
      <c r="K59" s="62" t="s">
        <v>189</v>
      </c>
      <c r="L59" s="62" t="s">
        <v>1555</v>
      </c>
      <c r="M59" s="2"/>
      <c r="N59" s="2"/>
      <c r="O59" s="2"/>
      <c r="P59" s="2"/>
    </row>
    <row r="60" spans="3:16" x14ac:dyDescent="0.25">
      <c r="C60" s="76">
        <v>1973</v>
      </c>
      <c r="G60" s="73"/>
      <c r="I60" s="62" t="s">
        <v>270</v>
      </c>
      <c r="J60" s="62" t="s">
        <v>210</v>
      </c>
      <c r="K60" s="62" t="s">
        <v>211</v>
      </c>
      <c r="L60" s="62" t="s">
        <v>1555</v>
      </c>
      <c r="M60" s="2"/>
      <c r="N60" s="2"/>
      <c r="O60" s="2"/>
      <c r="P60" s="2"/>
    </row>
    <row r="61" spans="3:16" ht="25.5" x14ac:dyDescent="0.25">
      <c r="C61" s="76">
        <v>1972</v>
      </c>
      <c r="G61" s="73"/>
      <c r="I61" s="62" t="s">
        <v>271</v>
      </c>
      <c r="J61" s="62" t="s">
        <v>149</v>
      </c>
      <c r="K61" s="62" t="s">
        <v>150</v>
      </c>
      <c r="L61" s="62" t="s">
        <v>1555</v>
      </c>
      <c r="M61" s="2"/>
      <c r="N61" s="2"/>
      <c r="O61" s="2"/>
      <c r="P61" s="2"/>
    </row>
    <row r="62" spans="3:16" x14ac:dyDescent="0.25">
      <c r="C62" s="76">
        <v>1971</v>
      </c>
      <c r="G62" s="73"/>
      <c r="I62" s="62" t="s">
        <v>272</v>
      </c>
      <c r="J62" s="62" t="s">
        <v>137</v>
      </c>
      <c r="K62" s="62" t="s">
        <v>159</v>
      </c>
      <c r="L62" s="62" t="s">
        <v>1555</v>
      </c>
      <c r="M62" s="2"/>
      <c r="N62" s="2"/>
      <c r="O62" s="2"/>
      <c r="P62" s="2"/>
    </row>
    <row r="63" spans="3:16" x14ac:dyDescent="0.25">
      <c r="C63" s="76">
        <v>1970</v>
      </c>
      <c r="G63" s="73"/>
      <c r="I63" s="62" t="s">
        <v>273</v>
      </c>
      <c r="J63" s="62" t="s">
        <v>232</v>
      </c>
      <c r="K63" s="62" t="s">
        <v>263</v>
      </c>
      <c r="L63" s="62" t="s">
        <v>1555</v>
      </c>
      <c r="M63" s="2"/>
      <c r="N63" s="2"/>
      <c r="O63" s="2"/>
      <c r="P63" s="2"/>
    </row>
    <row r="64" spans="3:16" x14ac:dyDescent="0.25">
      <c r="C64" s="76">
        <v>1969</v>
      </c>
      <c r="G64" s="73"/>
      <c r="I64" s="62" t="s">
        <v>274</v>
      </c>
      <c r="J64" s="62" t="s">
        <v>181</v>
      </c>
      <c r="K64" s="62" t="s">
        <v>182</v>
      </c>
      <c r="L64" s="62" t="s">
        <v>1728</v>
      </c>
      <c r="M64" s="2"/>
      <c r="N64" s="2"/>
      <c r="O64" s="2"/>
      <c r="P64" s="2"/>
    </row>
    <row r="65" spans="3:16" x14ac:dyDescent="0.25">
      <c r="C65" s="76">
        <v>1968</v>
      </c>
      <c r="G65" s="73"/>
      <c r="I65" s="62" t="s">
        <v>275</v>
      </c>
      <c r="J65" s="62" t="s">
        <v>137</v>
      </c>
      <c r="K65" s="62" t="s">
        <v>138</v>
      </c>
      <c r="L65" s="62" t="s">
        <v>1555</v>
      </c>
      <c r="M65" s="2"/>
      <c r="N65" s="2"/>
      <c r="O65" s="2"/>
      <c r="P65" s="2"/>
    </row>
    <row r="66" spans="3:16" ht="25.5" x14ac:dyDescent="0.25">
      <c r="C66" s="76">
        <v>1967</v>
      </c>
      <c r="G66" s="73"/>
      <c r="I66" s="62" t="s">
        <v>276</v>
      </c>
      <c r="J66" s="62" t="s">
        <v>229</v>
      </c>
      <c r="K66" s="62" t="s">
        <v>230</v>
      </c>
      <c r="L66" s="62" t="s">
        <v>1729</v>
      </c>
      <c r="M66" s="2"/>
      <c r="N66" s="2"/>
      <c r="O66" s="2"/>
      <c r="P66" s="2"/>
    </row>
    <row r="67" spans="3:16" x14ac:dyDescent="0.25">
      <c r="C67" s="76">
        <v>1966</v>
      </c>
      <c r="G67" s="73"/>
      <c r="I67" s="62" t="s">
        <v>277</v>
      </c>
      <c r="J67" s="62" t="s">
        <v>220</v>
      </c>
      <c r="K67" s="62" t="s">
        <v>221</v>
      </c>
      <c r="L67" s="62" t="s">
        <v>1555</v>
      </c>
      <c r="M67" s="2"/>
      <c r="N67" s="2"/>
      <c r="O67" s="2"/>
      <c r="P67" s="2"/>
    </row>
    <row r="68" spans="3:16" x14ac:dyDescent="0.25">
      <c r="C68" s="76">
        <v>1965</v>
      </c>
      <c r="G68" s="73"/>
      <c r="I68" s="62" t="s">
        <v>278</v>
      </c>
      <c r="J68" s="62" t="s">
        <v>225</v>
      </c>
      <c r="K68" s="62" t="s">
        <v>226</v>
      </c>
      <c r="L68" s="62" t="s">
        <v>1555</v>
      </c>
      <c r="M68" s="2"/>
      <c r="N68" s="2"/>
      <c r="O68" s="2"/>
      <c r="P68" s="2"/>
    </row>
    <row r="69" spans="3:16" x14ac:dyDescent="0.25">
      <c r="C69" s="76">
        <v>1964</v>
      </c>
      <c r="G69" s="73"/>
      <c r="I69" s="62" t="s">
        <v>279</v>
      </c>
      <c r="J69" s="62" t="s">
        <v>181</v>
      </c>
      <c r="K69" s="62" t="s">
        <v>280</v>
      </c>
      <c r="L69" s="62" t="s">
        <v>1555</v>
      </c>
      <c r="M69" s="2"/>
      <c r="N69" s="2"/>
      <c r="O69" s="2"/>
      <c r="P69" s="2"/>
    </row>
    <row r="70" spans="3:16" x14ac:dyDescent="0.25">
      <c r="C70" s="76">
        <v>1963</v>
      </c>
      <c r="G70" s="73"/>
      <c r="I70" s="62" t="s">
        <v>281</v>
      </c>
      <c r="J70" s="62" t="s">
        <v>137</v>
      </c>
      <c r="K70" s="62" t="s">
        <v>242</v>
      </c>
      <c r="L70" s="62" t="s">
        <v>1555</v>
      </c>
      <c r="M70" s="2"/>
      <c r="N70" s="2"/>
      <c r="O70" s="2"/>
      <c r="P70" s="2"/>
    </row>
    <row r="71" spans="3:16" x14ac:dyDescent="0.25">
      <c r="C71" s="76">
        <v>1962</v>
      </c>
      <c r="G71" s="73"/>
      <c r="I71" s="62" t="s">
        <v>282</v>
      </c>
      <c r="J71" s="62" t="s">
        <v>283</v>
      </c>
      <c r="K71" s="62" t="s">
        <v>284</v>
      </c>
      <c r="L71" s="62" t="s">
        <v>1555</v>
      </c>
      <c r="M71" s="2"/>
      <c r="N71" s="2"/>
      <c r="O71" s="2"/>
      <c r="P71" s="2"/>
    </row>
    <row r="72" spans="3:16" x14ac:dyDescent="0.25">
      <c r="C72" s="76">
        <v>1961</v>
      </c>
      <c r="G72" s="73"/>
      <c r="I72" s="62" t="s">
        <v>285</v>
      </c>
      <c r="J72" s="62" t="s">
        <v>235</v>
      </c>
      <c r="K72" s="62" t="s">
        <v>236</v>
      </c>
      <c r="L72" s="62" t="s">
        <v>1555</v>
      </c>
      <c r="M72" s="2"/>
      <c r="N72" s="2"/>
      <c r="O72" s="2"/>
      <c r="P72" s="2"/>
    </row>
    <row r="73" spans="3:16" x14ac:dyDescent="0.25">
      <c r="C73" s="76">
        <v>1960</v>
      </c>
      <c r="G73" s="73"/>
      <c r="I73" s="62" t="s">
        <v>286</v>
      </c>
      <c r="J73" s="62" t="s">
        <v>181</v>
      </c>
      <c r="K73" s="62" t="s">
        <v>280</v>
      </c>
      <c r="L73" s="62" t="s">
        <v>1555</v>
      </c>
      <c r="M73" s="2"/>
      <c r="N73" s="2"/>
      <c r="O73" s="2"/>
      <c r="P73" s="2"/>
    </row>
    <row r="74" spans="3:16" x14ac:dyDescent="0.25">
      <c r="C74" s="76">
        <v>1959</v>
      </c>
      <c r="G74" s="73"/>
      <c r="I74" s="62" t="s">
        <v>287</v>
      </c>
      <c r="J74" s="62" t="s">
        <v>192</v>
      </c>
      <c r="K74" s="62" t="s">
        <v>193</v>
      </c>
      <c r="L74" s="62" t="s">
        <v>1555</v>
      </c>
      <c r="M74" s="2"/>
      <c r="N74" s="2"/>
      <c r="O74" s="2"/>
      <c r="P74" s="2"/>
    </row>
    <row r="75" spans="3:16" x14ac:dyDescent="0.25">
      <c r="C75" s="76">
        <v>1958</v>
      </c>
      <c r="G75" s="73"/>
      <c r="I75" s="62" t="s">
        <v>288</v>
      </c>
      <c r="J75" s="62" t="s">
        <v>235</v>
      </c>
      <c r="K75" s="62" t="s">
        <v>236</v>
      </c>
      <c r="L75" s="62" t="s">
        <v>1730</v>
      </c>
      <c r="M75" s="2"/>
      <c r="N75" s="2"/>
      <c r="O75" s="2"/>
      <c r="P75" s="2"/>
    </row>
    <row r="76" spans="3:16" x14ac:dyDescent="0.25">
      <c r="C76" s="76">
        <v>1957</v>
      </c>
      <c r="G76" s="73"/>
      <c r="I76" s="62" t="s">
        <v>289</v>
      </c>
      <c r="J76" s="62" t="s">
        <v>171</v>
      </c>
      <c r="K76" s="62" t="s">
        <v>172</v>
      </c>
      <c r="L76" s="62" t="s">
        <v>1555</v>
      </c>
      <c r="M76" s="2"/>
      <c r="N76" s="2"/>
      <c r="O76" s="2"/>
      <c r="P76" s="2"/>
    </row>
    <row r="77" spans="3:16" x14ac:dyDescent="0.25">
      <c r="C77" s="76">
        <v>1956</v>
      </c>
      <c r="G77" s="73"/>
      <c r="I77" s="62" t="s">
        <v>290</v>
      </c>
      <c r="J77" s="62" t="s">
        <v>291</v>
      </c>
      <c r="K77" s="62" t="s">
        <v>292</v>
      </c>
      <c r="L77" s="62" t="s">
        <v>1555</v>
      </c>
      <c r="M77" s="2"/>
      <c r="N77" s="2"/>
      <c r="O77" s="2"/>
      <c r="P77" s="2"/>
    </row>
    <row r="78" spans="3:16" x14ac:dyDescent="0.25">
      <c r="C78" s="76">
        <v>1955</v>
      </c>
      <c r="G78" s="73"/>
      <c r="I78" s="62" t="s">
        <v>293</v>
      </c>
      <c r="J78" s="62" t="s">
        <v>171</v>
      </c>
      <c r="K78" s="62" t="s">
        <v>172</v>
      </c>
      <c r="L78" s="62" t="s">
        <v>1555</v>
      </c>
      <c r="M78" s="2"/>
      <c r="N78" s="2"/>
      <c r="O78" s="2"/>
      <c r="P78" s="2"/>
    </row>
    <row r="79" spans="3:16" x14ac:dyDescent="0.25">
      <c r="C79" s="76">
        <v>1954</v>
      </c>
      <c r="G79" s="73"/>
      <c r="I79" s="62" t="s">
        <v>294</v>
      </c>
      <c r="J79" s="62" t="s">
        <v>171</v>
      </c>
      <c r="K79" s="62" t="s">
        <v>172</v>
      </c>
      <c r="L79" s="62" t="s">
        <v>1555</v>
      </c>
      <c r="M79" s="2"/>
      <c r="N79" s="2"/>
      <c r="O79" s="2"/>
      <c r="P79" s="2"/>
    </row>
    <row r="80" spans="3:16" x14ac:dyDescent="0.25">
      <c r="C80" s="76">
        <v>1953</v>
      </c>
      <c r="I80" s="62" t="s">
        <v>295</v>
      </c>
      <c r="J80" s="62" t="s">
        <v>171</v>
      </c>
      <c r="K80" s="62" t="s">
        <v>172</v>
      </c>
      <c r="L80" s="62" t="s">
        <v>1555</v>
      </c>
      <c r="M80" s="2"/>
      <c r="N80" s="2"/>
      <c r="O80" s="2"/>
      <c r="P80" s="2"/>
    </row>
    <row r="81" spans="3:16" ht="25.5" x14ac:dyDescent="0.25">
      <c r="C81" s="76">
        <v>1952</v>
      </c>
      <c r="I81" s="62" t="s">
        <v>296</v>
      </c>
      <c r="J81" s="62" t="s">
        <v>229</v>
      </c>
      <c r="K81" s="62" t="s">
        <v>230</v>
      </c>
      <c r="L81" s="62" t="s">
        <v>1729</v>
      </c>
      <c r="M81" s="2"/>
      <c r="N81" s="2"/>
      <c r="O81" s="2"/>
      <c r="P81" s="2"/>
    </row>
    <row r="82" spans="3:16" x14ac:dyDescent="0.25">
      <c r="C82" s="76">
        <v>1951</v>
      </c>
      <c r="I82" s="62" t="s">
        <v>297</v>
      </c>
      <c r="J82" s="62" t="s">
        <v>259</v>
      </c>
      <c r="K82" s="62" t="s">
        <v>260</v>
      </c>
      <c r="L82" s="62" t="s">
        <v>1555</v>
      </c>
      <c r="M82" s="2"/>
      <c r="N82" s="2"/>
      <c r="O82" s="2"/>
      <c r="P82" s="2"/>
    </row>
    <row r="83" spans="3:16" x14ac:dyDescent="0.25">
      <c r="C83" s="76">
        <v>1950</v>
      </c>
      <c r="I83" s="62" t="s">
        <v>298</v>
      </c>
      <c r="J83" s="62" t="s">
        <v>299</v>
      </c>
      <c r="K83" s="62" t="s">
        <v>300</v>
      </c>
      <c r="L83" s="62" t="s">
        <v>1555</v>
      </c>
      <c r="M83" s="2"/>
      <c r="N83" s="2"/>
      <c r="O83" s="2"/>
      <c r="P83" s="2"/>
    </row>
    <row r="84" spans="3:16" x14ac:dyDescent="0.25">
      <c r="C84" s="76">
        <v>1949</v>
      </c>
      <c r="I84" s="62" t="s">
        <v>301</v>
      </c>
      <c r="J84" s="62" t="s">
        <v>176</v>
      </c>
      <c r="K84" s="62" t="s">
        <v>177</v>
      </c>
      <c r="L84" s="62" t="s">
        <v>1555</v>
      </c>
      <c r="M84" s="2"/>
      <c r="N84" s="2"/>
      <c r="O84" s="2"/>
      <c r="P84" s="2"/>
    </row>
    <row r="85" spans="3:16" ht="25.5" x14ac:dyDescent="0.25">
      <c r="C85" s="76">
        <v>1948</v>
      </c>
      <c r="I85" s="62" t="s">
        <v>302</v>
      </c>
      <c r="J85" s="62" t="s">
        <v>210</v>
      </c>
      <c r="K85" s="62" t="s">
        <v>211</v>
      </c>
      <c r="L85" s="62" t="s">
        <v>1731</v>
      </c>
      <c r="M85" s="2"/>
      <c r="N85" s="2"/>
      <c r="O85" s="2"/>
      <c r="P85" s="2"/>
    </row>
    <row r="86" spans="3:16" x14ac:dyDescent="0.25">
      <c r="C86" s="76">
        <v>1947</v>
      </c>
      <c r="I86" s="62" t="s">
        <v>303</v>
      </c>
      <c r="J86" s="62" t="s">
        <v>137</v>
      </c>
      <c r="K86" s="62" t="s">
        <v>242</v>
      </c>
      <c r="L86" s="62" t="s">
        <v>1555</v>
      </c>
      <c r="M86" s="2"/>
      <c r="N86" s="2"/>
      <c r="O86" s="2"/>
      <c r="P86" s="2"/>
    </row>
    <row r="87" spans="3:16" x14ac:dyDescent="0.25">
      <c r="C87" s="76">
        <v>1946</v>
      </c>
      <c r="I87" s="62" t="s">
        <v>304</v>
      </c>
      <c r="J87" s="62" t="s">
        <v>137</v>
      </c>
      <c r="K87" s="62" t="s">
        <v>305</v>
      </c>
      <c r="L87" s="62" t="s">
        <v>1555</v>
      </c>
      <c r="M87" s="2"/>
      <c r="N87" s="2"/>
      <c r="O87" s="2"/>
      <c r="P87" s="2"/>
    </row>
    <row r="88" spans="3:16" x14ac:dyDescent="0.25">
      <c r="C88" s="76">
        <v>1945</v>
      </c>
      <c r="I88" s="62" t="s">
        <v>306</v>
      </c>
      <c r="J88" s="62" t="s">
        <v>196</v>
      </c>
      <c r="K88" s="62" t="s">
        <v>197</v>
      </c>
      <c r="L88" s="62" t="s">
        <v>1555</v>
      </c>
      <c r="M88" s="2"/>
      <c r="N88" s="2"/>
      <c r="O88" s="2"/>
      <c r="P88" s="2"/>
    </row>
    <row r="89" spans="3:16" x14ac:dyDescent="0.25">
      <c r="C89" s="76">
        <v>1944</v>
      </c>
      <c r="I89" s="62" t="s">
        <v>307</v>
      </c>
      <c r="J89" s="62" t="s">
        <v>196</v>
      </c>
      <c r="K89" s="62" t="s">
        <v>197</v>
      </c>
      <c r="L89" s="62" t="s">
        <v>1555</v>
      </c>
      <c r="M89" s="2"/>
      <c r="N89" s="2"/>
      <c r="O89" s="2"/>
      <c r="P89" s="2"/>
    </row>
    <row r="90" spans="3:16" x14ac:dyDescent="0.25">
      <c r="C90" s="76">
        <v>1943</v>
      </c>
      <c r="I90" s="62" t="s">
        <v>308</v>
      </c>
      <c r="J90" s="62" t="s">
        <v>166</v>
      </c>
      <c r="K90" s="62" t="s">
        <v>167</v>
      </c>
      <c r="L90" s="62" t="s">
        <v>1555</v>
      </c>
      <c r="M90" s="2"/>
      <c r="N90" s="2"/>
      <c r="O90" s="2"/>
      <c r="P90" s="2"/>
    </row>
    <row r="91" spans="3:16" x14ac:dyDescent="0.25">
      <c r="C91" s="76">
        <v>1942</v>
      </c>
      <c r="I91" s="62" t="s">
        <v>309</v>
      </c>
      <c r="J91" s="62" t="s">
        <v>196</v>
      </c>
      <c r="K91" s="62" t="s">
        <v>197</v>
      </c>
      <c r="L91" s="62" t="s">
        <v>1555</v>
      </c>
      <c r="M91" s="2"/>
      <c r="N91" s="2"/>
      <c r="O91" s="2"/>
      <c r="P91" s="2"/>
    </row>
    <row r="92" spans="3:16" x14ac:dyDescent="0.25">
      <c r="C92" s="76">
        <v>1941</v>
      </c>
      <c r="I92" s="62" t="s">
        <v>310</v>
      </c>
      <c r="J92" s="62" t="s">
        <v>216</v>
      </c>
      <c r="K92" s="62" t="s">
        <v>217</v>
      </c>
      <c r="L92" s="62" t="s">
        <v>1555</v>
      </c>
      <c r="M92" s="2"/>
      <c r="N92" s="2"/>
      <c r="O92" s="2"/>
      <c r="P92" s="2"/>
    </row>
    <row r="93" spans="3:16" x14ac:dyDescent="0.25">
      <c r="C93" s="76">
        <v>1940</v>
      </c>
      <c r="I93" s="62" t="s">
        <v>311</v>
      </c>
      <c r="J93" s="62" t="s">
        <v>181</v>
      </c>
      <c r="K93" s="62" t="s">
        <v>182</v>
      </c>
      <c r="L93" s="62" t="s">
        <v>1555</v>
      </c>
      <c r="M93" s="2"/>
      <c r="N93" s="2"/>
      <c r="O93" s="2"/>
      <c r="P93" s="2"/>
    </row>
    <row r="94" spans="3:16" x14ac:dyDescent="0.25">
      <c r="C94" s="76">
        <v>1939</v>
      </c>
      <c r="I94" s="62" t="s">
        <v>312</v>
      </c>
      <c r="J94" s="62" t="s">
        <v>313</v>
      </c>
      <c r="K94" s="62" t="s">
        <v>314</v>
      </c>
      <c r="L94" s="62" t="s">
        <v>1555</v>
      </c>
      <c r="M94" s="2"/>
      <c r="N94" s="2"/>
      <c r="O94" s="2"/>
      <c r="P94" s="2"/>
    </row>
    <row r="95" spans="3:16" x14ac:dyDescent="0.25">
      <c r="C95" s="76">
        <v>1938</v>
      </c>
      <c r="I95" s="62" t="s">
        <v>315</v>
      </c>
      <c r="J95" s="62" t="s">
        <v>299</v>
      </c>
      <c r="K95" s="62" t="s">
        <v>300</v>
      </c>
      <c r="L95" s="62" t="s">
        <v>1555</v>
      </c>
      <c r="M95" s="2"/>
      <c r="N95" s="2"/>
      <c r="O95" s="2"/>
      <c r="P95" s="2"/>
    </row>
    <row r="96" spans="3:16" ht="25.5" x14ac:dyDescent="0.25">
      <c r="C96" s="76">
        <v>1937</v>
      </c>
      <c r="I96" s="62" t="s">
        <v>316</v>
      </c>
      <c r="J96" s="62" t="s">
        <v>299</v>
      </c>
      <c r="K96" s="62" t="s">
        <v>317</v>
      </c>
      <c r="L96" s="62" t="s">
        <v>1555</v>
      </c>
      <c r="M96" s="2"/>
      <c r="N96" s="2"/>
      <c r="O96" s="2"/>
      <c r="P96" s="2"/>
    </row>
    <row r="97" spans="3:16" ht="25.5" x14ac:dyDescent="0.25">
      <c r="C97" s="76">
        <v>1936</v>
      </c>
      <c r="I97" s="62" t="s">
        <v>318</v>
      </c>
      <c r="J97" s="62" t="s">
        <v>192</v>
      </c>
      <c r="K97" s="62" t="s">
        <v>193</v>
      </c>
      <c r="L97" s="62" t="s">
        <v>1682</v>
      </c>
      <c r="M97" s="2"/>
      <c r="N97" s="2"/>
      <c r="O97" s="2"/>
      <c r="P97" s="2"/>
    </row>
    <row r="98" spans="3:16" x14ac:dyDescent="0.25">
      <c r="C98" s="76">
        <v>1935</v>
      </c>
      <c r="I98" s="62" t="s">
        <v>319</v>
      </c>
      <c r="J98" s="62" t="s">
        <v>200</v>
      </c>
      <c r="K98" s="62" t="s">
        <v>201</v>
      </c>
      <c r="L98" s="62" t="s">
        <v>1555</v>
      </c>
      <c r="M98" s="2"/>
      <c r="N98" s="2"/>
      <c r="O98" s="2"/>
      <c r="P98" s="2"/>
    </row>
    <row r="99" spans="3:16" x14ac:dyDescent="0.25">
      <c r="C99" s="76">
        <v>1934</v>
      </c>
      <c r="I99" s="62" t="s">
        <v>320</v>
      </c>
      <c r="J99" s="62" t="s">
        <v>232</v>
      </c>
      <c r="K99" s="62" t="s">
        <v>263</v>
      </c>
      <c r="L99" s="62" t="s">
        <v>1555</v>
      </c>
      <c r="M99" s="2"/>
      <c r="N99" s="2"/>
      <c r="O99" s="2"/>
      <c r="P99" s="2"/>
    </row>
    <row r="100" spans="3:16" x14ac:dyDescent="0.25">
      <c r="C100" s="76">
        <v>1933</v>
      </c>
      <c r="I100" s="62" t="s">
        <v>321</v>
      </c>
      <c r="J100" s="62" t="s">
        <v>210</v>
      </c>
      <c r="K100" s="62" t="s">
        <v>211</v>
      </c>
      <c r="L100" s="62" t="s">
        <v>1555</v>
      </c>
      <c r="M100" s="2"/>
      <c r="N100" s="2"/>
      <c r="O100" s="2"/>
      <c r="P100" s="2"/>
    </row>
    <row r="101" spans="3:16" x14ac:dyDescent="0.25">
      <c r="C101" s="76">
        <v>1932</v>
      </c>
      <c r="I101" s="62" t="s">
        <v>322</v>
      </c>
      <c r="J101" s="62" t="s">
        <v>171</v>
      </c>
      <c r="K101" s="62" t="s">
        <v>172</v>
      </c>
      <c r="L101" s="62" t="s">
        <v>1555</v>
      </c>
      <c r="M101" s="2"/>
      <c r="N101" s="2"/>
      <c r="O101" s="2"/>
      <c r="P101" s="2"/>
    </row>
    <row r="102" spans="3:16" ht="51" x14ac:dyDescent="0.25">
      <c r="C102" s="76">
        <v>1931</v>
      </c>
      <c r="I102" s="62" t="s">
        <v>323</v>
      </c>
      <c r="J102" s="62" t="s">
        <v>213</v>
      </c>
      <c r="K102" s="62" t="s">
        <v>214</v>
      </c>
      <c r="L102" s="62" t="s">
        <v>1694</v>
      </c>
      <c r="M102" s="2"/>
      <c r="N102" s="2"/>
      <c r="O102" s="2"/>
      <c r="P102" s="2"/>
    </row>
    <row r="103" spans="3:16" x14ac:dyDescent="0.25">
      <c r="C103" s="76">
        <v>1930</v>
      </c>
      <c r="I103" s="62" t="s">
        <v>324</v>
      </c>
      <c r="J103" s="62" t="s">
        <v>259</v>
      </c>
      <c r="K103" s="62" t="s">
        <v>260</v>
      </c>
      <c r="L103" s="62" t="s">
        <v>1555</v>
      </c>
      <c r="M103" s="2"/>
      <c r="N103" s="2"/>
      <c r="O103" s="2"/>
      <c r="P103" s="2"/>
    </row>
    <row r="104" spans="3:16" x14ac:dyDescent="0.25">
      <c r="C104" s="76">
        <v>1929</v>
      </c>
      <c r="I104" s="62" t="s">
        <v>325</v>
      </c>
      <c r="J104" s="62" t="s">
        <v>137</v>
      </c>
      <c r="K104" s="62" t="s">
        <v>242</v>
      </c>
      <c r="L104" s="62" t="s">
        <v>1555</v>
      </c>
      <c r="M104" s="2"/>
      <c r="N104" s="2"/>
      <c r="O104" s="2"/>
      <c r="P104" s="2"/>
    </row>
    <row r="105" spans="3:16" x14ac:dyDescent="0.25">
      <c r="C105" s="76">
        <v>1928</v>
      </c>
      <c r="I105" s="62" t="s">
        <v>326</v>
      </c>
      <c r="J105" s="62" t="s">
        <v>137</v>
      </c>
      <c r="K105" s="62" t="s">
        <v>305</v>
      </c>
      <c r="L105" s="62" t="s">
        <v>1555</v>
      </c>
      <c r="M105" s="2"/>
      <c r="N105" s="2"/>
      <c r="O105" s="2"/>
      <c r="P105" s="2"/>
    </row>
    <row r="106" spans="3:16" x14ac:dyDescent="0.25">
      <c r="C106" s="76">
        <v>1927</v>
      </c>
      <c r="I106" s="62" t="s">
        <v>327</v>
      </c>
      <c r="J106" s="62" t="s">
        <v>137</v>
      </c>
      <c r="K106" s="62" t="s">
        <v>242</v>
      </c>
      <c r="L106" s="62" t="s">
        <v>1555</v>
      </c>
      <c r="M106" s="2"/>
      <c r="N106" s="2"/>
      <c r="O106" s="2"/>
      <c r="P106" s="2"/>
    </row>
    <row r="107" spans="3:16" x14ac:dyDescent="0.25">
      <c r="C107" s="76">
        <v>1926</v>
      </c>
      <c r="I107" s="62" t="s">
        <v>328</v>
      </c>
      <c r="J107" s="62" t="s">
        <v>188</v>
      </c>
      <c r="K107" s="62" t="s">
        <v>189</v>
      </c>
      <c r="L107" s="62" t="s">
        <v>1555</v>
      </c>
      <c r="M107" s="2"/>
      <c r="N107" s="2"/>
      <c r="O107" s="2"/>
      <c r="P107" s="2"/>
    </row>
    <row r="108" spans="3:16" x14ac:dyDescent="0.25">
      <c r="C108" s="76">
        <v>1925</v>
      </c>
      <c r="I108" s="62" t="s">
        <v>329</v>
      </c>
      <c r="J108" s="62" t="s">
        <v>232</v>
      </c>
      <c r="K108" s="62" t="s">
        <v>263</v>
      </c>
      <c r="L108" s="62" t="s">
        <v>1555</v>
      </c>
      <c r="M108" s="2"/>
      <c r="N108" s="2"/>
      <c r="O108" s="2"/>
      <c r="P108" s="2"/>
    </row>
    <row r="109" spans="3:16" x14ac:dyDescent="0.25">
      <c r="C109" s="76">
        <v>1924</v>
      </c>
      <c r="I109" s="62" t="s">
        <v>330</v>
      </c>
      <c r="J109" s="62" t="s">
        <v>137</v>
      </c>
      <c r="K109" s="62" t="s">
        <v>242</v>
      </c>
      <c r="L109" s="62" t="s">
        <v>1555</v>
      </c>
      <c r="M109" s="2"/>
      <c r="N109" s="2"/>
      <c r="O109" s="2"/>
      <c r="P109" s="2"/>
    </row>
    <row r="110" spans="3:16" x14ac:dyDescent="0.25">
      <c r="C110" s="76">
        <v>1923</v>
      </c>
      <c r="I110" s="62" t="s">
        <v>331</v>
      </c>
      <c r="J110" s="62" t="s">
        <v>232</v>
      </c>
      <c r="K110" s="62" t="s">
        <v>263</v>
      </c>
      <c r="L110" s="62" t="s">
        <v>1555</v>
      </c>
      <c r="M110" s="2"/>
      <c r="N110" s="2"/>
      <c r="O110" s="2"/>
      <c r="P110" s="2"/>
    </row>
    <row r="111" spans="3:16" x14ac:dyDescent="0.25">
      <c r="C111" s="76">
        <v>1922</v>
      </c>
      <c r="I111" s="62" t="s">
        <v>332</v>
      </c>
      <c r="J111" s="62" t="s">
        <v>137</v>
      </c>
      <c r="K111" s="62" t="s">
        <v>242</v>
      </c>
      <c r="L111" s="62" t="s">
        <v>1555</v>
      </c>
      <c r="M111" s="2"/>
      <c r="N111" s="2"/>
      <c r="O111" s="2"/>
      <c r="P111" s="2"/>
    </row>
    <row r="112" spans="3:16" x14ac:dyDescent="0.25">
      <c r="C112" s="76">
        <v>1921</v>
      </c>
      <c r="I112" s="62" t="s">
        <v>333</v>
      </c>
      <c r="J112" s="62" t="s">
        <v>196</v>
      </c>
      <c r="K112" s="62" t="s">
        <v>197</v>
      </c>
      <c r="L112" s="62" t="s">
        <v>1555</v>
      </c>
      <c r="M112" s="2"/>
      <c r="N112" s="2"/>
      <c r="O112" s="2"/>
      <c r="P112" s="2"/>
    </row>
    <row r="113" spans="3:16" x14ac:dyDescent="0.25">
      <c r="C113" s="76">
        <v>1920</v>
      </c>
      <c r="I113" s="62" t="s">
        <v>334</v>
      </c>
      <c r="J113" s="62" t="s">
        <v>188</v>
      </c>
      <c r="K113" s="62" t="s">
        <v>189</v>
      </c>
      <c r="L113" s="62" t="s">
        <v>1555</v>
      </c>
      <c r="M113" s="2"/>
      <c r="N113" s="2"/>
      <c r="O113" s="2"/>
      <c r="P113" s="2"/>
    </row>
    <row r="114" spans="3:16" x14ac:dyDescent="0.25">
      <c r="C114" s="76">
        <v>1919</v>
      </c>
      <c r="I114" s="62" t="s">
        <v>335</v>
      </c>
      <c r="J114" s="62" t="s">
        <v>232</v>
      </c>
      <c r="K114" s="62" t="s">
        <v>263</v>
      </c>
      <c r="L114" s="62" t="s">
        <v>1555</v>
      </c>
      <c r="M114" s="2"/>
      <c r="N114" s="2"/>
      <c r="O114" s="2"/>
      <c r="P114" s="2"/>
    </row>
    <row r="115" spans="3:16" ht="25.5" x14ac:dyDescent="0.25">
      <c r="C115" s="76">
        <v>1918</v>
      </c>
      <c r="I115" s="62" t="s">
        <v>336</v>
      </c>
      <c r="J115" s="62" t="s">
        <v>149</v>
      </c>
      <c r="K115" s="62" t="s">
        <v>150</v>
      </c>
      <c r="L115" s="62" t="s">
        <v>1555</v>
      </c>
      <c r="M115" s="2"/>
      <c r="N115" s="2"/>
      <c r="O115" s="2"/>
      <c r="P115" s="2"/>
    </row>
    <row r="116" spans="3:16" x14ac:dyDescent="0.25">
      <c r="C116" s="76">
        <v>1917</v>
      </c>
      <c r="I116" s="62" t="s">
        <v>337</v>
      </c>
      <c r="J116" s="62" t="s">
        <v>338</v>
      </c>
      <c r="K116" s="62" t="s">
        <v>189</v>
      </c>
      <c r="L116" s="62" t="s">
        <v>1555</v>
      </c>
      <c r="M116" s="2"/>
      <c r="N116" s="2"/>
      <c r="O116" s="2"/>
      <c r="P116" s="2"/>
    </row>
    <row r="117" spans="3:16" x14ac:dyDescent="0.25">
      <c r="C117" s="76">
        <v>1916</v>
      </c>
      <c r="I117" s="62" t="s">
        <v>339</v>
      </c>
      <c r="J117" s="62" t="s">
        <v>338</v>
      </c>
      <c r="K117" s="62" t="s">
        <v>340</v>
      </c>
      <c r="L117" s="62" t="s">
        <v>1555</v>
      </c>
      <c r="M117" s="2"/>
      <c r="N117" s="2"/>
      <c r="O117" s="2"/>
      <c r="P117" s="2"/>
    </row>
    <row r="118" spans="3:16" x14ac:dyDescent="0.25">
      <c r="C118" s="76">
        <v>1915</v>
      </c>
      <c r="I118" s="62" t="s">
        <v>341</v>
      </c>
      <c r="J118" s="62" t="s">
        <v>188</v>
      </c>
      <c r="K118" s="62" t="s">
        <v>189</v>
      </c>
      <c r="L118" s="62" t="s">
        <v>1555</v>
      </c>
      <c r="M118" s="2"/>
      <c r="N118" s="2"/>
      <c r="O118" s="2"/>
      <c r="P118" s="2"/>
    </row>
    <row r="119" spans="3:16" x14ac:dyDescent="0.25">
      <c r="C119" s="76">
        <v>1914</v>
      </c>
      <c r="I119" s="62" t="s">
        <v>342</v>
      </c>
      <c r="J119" s="62" t="s">
        <v>171</v>
      </c>
      <c r="K119" s="62" t="s">
        <v>172</v>
      </c>
      <c r="L119" s="62" t="s">
        <v>171</v>
      </c>
      <c r="M119" s="2"/>
      <c r="N119" s="2"/>
      <c r="O119" s="2"/>
      <c r="P119" s="2"/>
    </row>
    <row r="120" spans="3:16" x14ac:dyDescent="0.25">
      <c r="C120" s="76">
        <v>1913</v>
      </c>
      <c r="I120" s="62" t="s">
        <v>343</v>
      </c>
      <c r="J120" s="62" t="s">
        <v>229</v>
      </c>
      <c r="K120" s="62" t="s">
        <v>230</v>
      </c>
      <c r="L120" s="62" t="s">
        <v>1555</v>
      </c>
      <c r="M120" s="2"/>
      <c r="N120" s="2"/>
      <c r="O120" s="2"/>
      <c r="P120" s="2"/>
    </row>
    <row r="121" spans="3:16" x14ac:dyDescent="0.25">
      <c r="C121" s="76">
        <v>1912</v>
      </c>
      <c r="I121" s="62" t="s">
        <v>344</v>
      </c>
      <c r="J121" s="62" t="s">
        <v>196</v>
      </c>
      <c r="K121" s="62" t="s">
        <v>197</v>
      </c>
      <c r="L121" s="62" t="s">
        <v>1555</v>
      </c>
      <c r="M121" s="2"/>
      <c r="N121" s="2"/>
      <c r="O121" s="2"/>
      <c r="P121" s="2"/>
    </row>
    <row r="122" spans="3:16" x14ac:dyDescent="0.25">
      <c r="C122" s="76">
        <v>1911</v>
      </c>
      <c r="I122" s="62" t="s">
        <v>345</v>
      </c>
      <c r="J122" s="62" t="s">
        <v>220</v>
      </c>
      <c r="K122" s="62" t="s">
        <v>221</v>
      </c>
      <c r="L122" s="62" t="s">
        <v>1555</v>
      </c>
      <c r="M122" s="2"/>
      <c r="N122" s="2"/>
      <c r="O122" s="2"/>
      <c r="P122" s="2"/>
    </row>
    <row r="123" spans="3:16" x14ac:dyDescent="0.25">
      <c r="C123" s="76">
        <v>1910</v>
      </c>
      <c r="I123" s="62" t="s">
        <v>346</v>
      </c>
      <c r="J123" s="62" t="s">
        <v>192</v>
      </c>
      <c r="K123" s="62" t="s">
        <v>193</v>
      </c>
      <c r="L123" s="62" t="s">
        <v>1555</v>
      </c>
      <c r="M123" s="2"/>
      <c r="N123" s="2"/>
      <c r="O123" s="2"/>
      <c r="P123" s="2"/>
    </row>
    <row r="124" spans="3:16" x14ac:dyDescent="0.25">
      <c r="C124" s="76">
        <v>1909</v>
      </c>
      <c r="I124" s="62" t="s">
        <v>232</v>
      </c>
      <c r="J124" s="62" t="s">
        <v>232</v>
      </c>
      <c r="K124" s="62" t="s">
        <v>233</v>
      </c>
      <c r="L124" s="62" t="s">
        <v>1555</v>
      </c>
      <c r="M124" s="2"/>
      <c r="N124" s="2"/>
      <c r="O124" s="2"/>
      <c r="P124" s="2"/>
    </row>
    <row r="125" spans="3:16" ht="38.25" x14ac:dyDescent="0.25">
      <c r="C125" s="76">
        <v>1908</v>
      </c>
      <c r="I125" s="62" t="s">
        <v>347</v>
      </c>
      <c r="J125" s="62" t="s">
        <v>137</v>
      </c>
      <c r="K125" s="62" t="s">
        <v>242</v>
      </c>
      <c r="L125" s="62" t="s">
        <v>1726</v>
      </c>
      <c r="M125" s="2"/>
      <c r="N125" s="2"/>
      <c r="O125" s="2"/>
      <c r="P125" s="2"/>
    </row>
    <row r="126" spans="3:16" x14ac:dyDescent="0.25">
      <c r="C126" s="76">
        <v>1907</v>
      </c>
      <c r="I126" s="62" t="s">
        <v>348</v>
      </c>
      <c r="J126" s="62" t="s">
        <v>232</v>
      </c>
      <c r="K126" s="62" t="s">
        <v>263</v>
      </c>
      <c r="L126" s="62" t="s">
        <v>1555</v>
      </c>
      <c r="M126" s="2"/>
      <c r="N126" s="2"/>
      <c r="O126" s="2"/>
      <c r="P126" s="2"/>
    </row>
    <row r="127" spans="3:16" x14ac:dyDescent="0.25">
      <c r="C127" s="76">
        <v>1906</v>
      </c>
      <c r="I127" s="62" t="s">
        <v>349</v>
      </c>
      <c r="J127" s="62" t="s">
        <v>196</v>
      </c>
      <c r="K127" s="62" t="s">
        <v>350</v>
      </c>
      <c r="L127" s="62" t="s">
        <v>1555</v>
      </c>
      <c r="M127" s="2"/>
      <c r="N127" s="2"/>
      <c r="O127" s="2"/>
      <c r="P127" s="2"/>
    </row>
    <row r="128" spans="3:16" ht="25.5" x14ac:dyDescent="0.25">
      <c r="C128" s="76">
        <v>1905</v>
      </c>
      <c r="I128" s="62" t="s">
        <v>351</v>
      </c>
      <c r="J128" s="62" t="s">
        <v>149</v>
      </c>
      <c r="K128" s="62" t="s">
        <v>150</v>
      </c>
      <c r="L128" s="62" t="s">
        <v>1555</v>
      </c>
      <c r="M128" s="2"/>
      <c r="N128" s="2"/>
      <c r="O128" s="2"/>
      <c r="P128" s="2"/>
    </row>
    <row r="129" spans="3:16" x14ac:dyDescent="0.25">
      <c r="C129" s="76">
        <v>1904</v>
      </c>
      <c r="I129" s="62" t="s">
        <v>352</v>
      </c>
      <c r="J129" s="62" t="s">
        <v>232</v>
      </c>
      <c r="K129" s="62" t="s">
        <v>189</v>
      </c>
      <c r="L129" s="62" t="s">
        <v>1555</v>
      </c>
      <c r="M129" s="2"/>
      <c r="N129" s="2"/>
      <c r="O129" s="2"/>
      <c r="P129" s="2"/>
    </row>
    <row r="130" spans="3:16" x14ac:dyDescent="0.25">
      <c r="C130" s="76">
        <v>1903</v>
      </c>
      <c r="I130" s="62" t="s">
        <v>353</v>
      </c>
      <c r="J130" s="62" t="s">
        <v>220</v>
      </c>
      <c r="K130" s="62" t="s">
        <v>221</v>
      </c>
      <c r="L130" s="62" t="s">
        <v>1732</v>
      </c>
      <c r="M130" s="2"/>
      <c r="N130" s="2"/>
      <c r="O130" s="2"/>
      <c r="P130" s="2"/>
    </row>
    <row r="131" spans="3:16" x14ac:dyDescent="0.25">
      <c r="C131" s="76">
        <v>1902</v>
      </c>
      <c r="I131" s="62" t="s">
        <v>354</v>
      </c>
      <c r="J131" s="62" t="s">
        <v>220</v>
      </c>
      <c r="K131" s="62" t="s">
        <v>355</v>
      </c>
      <c r="L131" s="62" t="s">
        <v>1732</v>
      </c>
      <c r="M131" s="2"/>
      <c r="N131" s="2"/>
      <c r="O131" s="2"/>
      <c r="P131" s="2"/>
    </row>
    <row r="132" spans="3:16" x14ac:dyDescent="0.25">
      <c r="C132" s="76">
        <v>1901</v>
      </c>
      <c r="I132" s="62" t="s">
        <v>356</v>
      </c>
      <c r="J132" s="62" t="s">
        <v>291</v>
      </c>
      <c r="K132" s="62" t="s">
        <v>292</v>
      </c>
      <c r="L132" s="62" t="s">
        <v>1555</v>
      </c>
      <c r="M132" s="2"/>
      <c r="N132" s="2"/>
      <c r="O132" s="2"/>
      <c r="P132" s="2"/>
    </row>
    <row r="133" spans="3:16" x14ac:dyDescent="0.25">
      <c r="C133" s="76">
        <v>1900</v>
      </c>
      <c r="I133" s="62" t="s">
        <v>357</v>
      </c>
      <c r="J133" s="62" t="s">
        <v>283</v>
      </c>
      <c r="K133" s="62" t="s">
        <v>284</v>
      </c>
      <c r="L133" s="62" t="s">
        <v>1555</v>
      </c>
      <c r="M133" s="2"/>
      <c r="N133" s="2"/>
      <c r="O133" s="2"/>
      <c r="P133" s="2"/>
    </row>
    <row r="134" spans="3:16" x14ac:dyDescent="0.25">
      <c r="I134" s="62" t="s">
        <v>358</v>
      </c>
      <c r="J134" s="62" t="s">
        <v>359</v>
      </c>
      <c r="K134" s="62" t="s">
        <v>360</v>
      </c>
      <c r="L134" s="62" t="s">
        <v>1555</v>
      </c>
      <c r="M134" s="2"/>
      <c r="N134" s="2"/>
      <c r="O134" s="2"/>
      <c r="P134" s="2"/>
    </row>
    <row r="135" spans="3:16" ht="25.5" x14ac:dyDescent="0.25">
      <c r="I135" s="62" t="s">
        <v>361</v>
      </c>
      <c r="J135" s="62" t="s">
        <v>229</v>
      </c>
      <c r="K135" s="62" t="s">
        <v>230</v>
      </c>
      <c r="L135" s="62" t="s">
        <v>1729</v>
      </c>
      <c r="M135" s="2"/>
      <c r="N135" s="2"/>
      <c r="O135" s="2"/>
      <c r="P135" s="2"/>
    </row>
    <row r="136" spans="3:16" x14ac:dyDescent="0.25">
      <c r="I136" s="62" t="s">
        <v>362</v>
      </c>
      <c r="J136" s="62" t="s">
        <v>210</v>
      </c>
      <c r="K136" s="62" t="s">
        <v>211</v>
      </c>
      <c r="L136" s="62" t="s">
        <v>1555</v>
      </c>
      <c r="M136" s="2"/>
      <c r="N136" s="2"/>
      <c r="O136" s="2"/>
      <c r="P136" s="2"/>
    </row>
    <row r="137" spans="3:16" x14ac:dyDescent="0.25">
      <c r="I137" s="62" t="s">
        <v>363</v>
      </c>
      <c r="J137" s="62" t="s">
        <v>220</v>
      </c>
      <c r="K137" s="62" t="s">
        <v>221</v>
      </c>
      <c r="L137" s="62" t="s">
        <v>1555</v>
      </c>
      <c r="M137" s="2"/>
      <c r="N137" s="2"/>
      <c r="O137" s="2"/>
      <c r="P137" s="2"/>
    </row>
    <row r="138" spans="3:16" x14ac:dyDescent="0.25">
      <c r="I138" s="62" t="s">
        <v>364</v>
      </c>
      <c r="J138" s="62" t="s">
        <v>137</v>
      </c>
      <c r="K138" s="62" t="s">
        <v>242</v>
      </c>
      <c r="L138" s="62" t="s">
        <v>1555</v>
      </c>
      <c r="M138" s="2"/>
      <c r="N138" s="2"/>
      <c r="O138" s="2"/>
      <c r="P138" s="2"/>
    </row>
    <row r="139" spans="3:16" x14ac:dyDescent="0.25">
      <c r="I139" s="62" t="s">
        <v>365</v>
      </c>
      <c r="J139" s="62" t="s">
        <v>232</v>
      </c>
      <c r="K139" s="62" t="s">
        <v>263</v>
      </c>
      <c r="L139" s="62" t="s">
        <v>1555</v>
      </c>
      <c r="M139" s="2"/>
      <c r="N139" s="2"/>
      <c r="O139" s="2"/>
      <c r="P139" s="2"/>
    </row>
    <row r="140" spans="3:16" x14ac:dyDescent="0.25">
      <c r="I140" s="62" t="s">
        <v>366</v>
      </c>
      <c r="J140" s="62" t="s">
        <v>188</v>
      </c>
      <c r="K140" s="62" t="s">
        <v>189</v>
      </c>
      <c r="L140" s="62" t="s">
        <v>1555</v>
      </c>
      <c r="M140" s="2"/>
      <c r="N140" s="2"/>
      <c r="O140" s="2"/>
      <c r="P140" s="2"/>
    </row>
    <row r="141" spans="3:16" x14ac:dyDescent="0.25">
      <c r="I141" s="62" t="s">
        <v>367</v>
      </c>
      <c r="J141" s="62" t="s">
        <v>196</v>
      </c>
      <c r="K141" s="62" t="s">
        <v>197</v>
      </c>
      <c r="L141" s="62" t="s">
        <v>1555</v>
      </c>
      <c r="M141" s="2"/>
      <c r="N141" s="2"/>
      <c r="O141" s="2"/>
      <c r="P141" s="2"/>
    </row>
    <row r="142" spans="3:16" x14ac:dyDescent="0.25">
      <c r="I142" s="62" t="s">
        <v>368</v>
      </c>
      <c r="J142" s="62" t="s">
        <v>166</v>
      </c>
      <c r="K142" s="62" t="s">
        <v>167</v>
      </c>
      <c r="L142" s="62" t="s">
        <v>1555</v>
      </c>
      <c r="M142" s="2"/>
      <c r="N142" s="2"/>
      <c r="O142" s="2"/>
      <c r="P142" s="2"/>
    </row>
    <row r="143" spans="3:16" x14ac:dyDescent="0.25">
      <c r="I143" s="62" t="s">
        <v>369</v>
      </c>
      <c r="J143" s="62" t="s">
        <v>313</v>
      </c>
      <c r="K143" s="62" t="s">
        <v>314</v>
      </c>
      <c r="L143" s="62" t="s">
        <v>1555</v>
      </c>
      <c r="M143" s="2"/>
      <c r="N143" s="2"/>
      <c r="O143" s="2"/>
      <c r="P143" s="2"/>
    </row>
    <row r="144" spans="3:16" ht="38.25" x14ac:dyDescent="0.25">
      <c r="I144" s="62" t="s">
        <v>370</v>
      </c>
      <c r="J144" s="62" t="s">
        <v>137</v>
      </c>
      <c r="K144" s="62" t="s">
        <v>242</v>
      </c>
      <c r="L144" s="62" t="s">
        <v>1726</v>
      </c>
      <c r="M144" s="2"/>
      <c r="N144" s="2"/>
      <c r="O144" s="2"/>
      <c r="P144" s="2"/>
    </row>
    <row r="145" spans="9:16" x14ac:dyDescent="0.25">
      <c r="I145" s="62" t="s">
        <v>371</v>
      </c>
      <c r="J145" s="62" t="s">
        <v>188</v>
      </c>
      <c r="K145" s="62" t="s">
        <v>189</v>
      </c>
      <c r="L145" s="62" t="s">
        <v>1555</v>
      </c>
      <c r="M145" s="2"/>
      <c r="N145" s="2"/>
      <c r="O145" s="2"/>
      <c r="P145" s="2"/>
    </row>
    <row r="146" spans="9:16" ht="25.5" x14ac:dyDescent="0.25">
      <c r="I146" s="62" t="s">
        <v>372</v>
      </c>
      <c r="J146" s="62" t="s">
        <v>149</v>
      </c>
      <c r="K146" s="62" t="s">
        <v>150</v>
      </c>
      <c r="L146" s="62" t="s">
        <v>1555</v>
      </c>
      <c r="M146" s="2"/>
      <c r="N146" s="2"/>
      <c r="O146" s="2"/>
      <c r="P146" s="2"/>
    </row>
    <row r="147" spans="9:16" ht="25.5" x14ac:dyDescent="0.25">
      <c r="I147" s="62" t="s">
        <v>373</v>
      </c>
      <c r="J147" s="62" t="s">
        <v>149</v>
      </c>
      <c r="K147" s="62" t="s">
        <v>150</v>
      </c>
      <c r="L147" s="62" t="s">
        <v>1555</v>
      </c>
      <c r="M147" s="2"/>
      <c r="N147" s="2"/>
      <c r="O147" s="2"/>
      <c r="P147" s="2"/>
    </row>
    <row r="148" spans="9:16" x14ac:dyDescent="0.25">
      <c r="I148" s="62" t="s">
        <v>374</v>
      </c>
      <c r="J148" s="62" t="s">
        <v>137</v>
      </c>
      <c r="K148" s="62" t="s">
        <v>242</v>
      </c>
      <c r="L148" s="62" t="s">
        <v>1555</v>
      </c>
      <c r="M148" s="2"/>
      <c r="N148" s="2"/>
      <c r="O148" s="2"/>
      <c r="P148" s="2"/>
    </row>
    <row r="149" spans="9:16" x14ac:dyDescent="0.25">
      <c r="I149" s="62" t="s">
        <v>375</v>
      </c>
      <c r="J149" s="62" t="s">
        <v>220</v>
      </c>
      <c r="K149" s="62" t="s">
        <v>221</v>
      </c>
      <c r="L149" s="62" t="s">
        <v>1555</v>
      </c>
      <c r="M149" s="2"/>
      <c r="N149" s="2"/>
      <c r="O149" s="2"/>
      <c r="P149" s="2"/>
    </row>
    <row r="150" spans="9:16" x14ac:dyDescent="0.25">
      <c r="I150" s="62" t="s">
        <v>376</v>
      </c>
      <c r="J150" s="62" t="s">
        <v>359</v>
      </c>
      <c r="K150" s="62" t="s">
        <v>377</v>
      </c>
      <c r="L150" s="62" t="s">
        <v>1555</v>
      </c>
      <c r="M150" s="2"/>
      <c r="N150" s="2"/>
      <c r="O150" s="2"/>
      <c r="P150" s="2"/>
    </row>
    <row r="151" spans="9:16" x14ac:dyDescent="0.25">
      <c r="I151" s="62" t="s">
        <v>378</v>
      </c>
      <c r="J151" s="62" t="s">
        <v>235</v>
      </c>
      <c r="K151" s="62" t="s">
        <v>236</v>
      </c>
      <c r="L151" s="62" t="s">
        <v>1555</v>
      </c>
      <c r="M151" s="2"/>
      <c r="N151" s="2"/>
      <c r="O151" s="2"/>
      <c r="P151" s="2"/>
    </row>
    <row r="152" spans="9:16" ht="25.5" x14ac:dyDescent="0.25">
      <c r="I152" s="62" t="s">
        <v>379</v>
      </c>
      <c r="J152" s="62" t="s">
        <v>229</v>
      </c>
      <c r="K152" s="62" t="s">
        <v>230</v>
      </c>
      <c r="L152" s="62" t="s">
        <v>1729</v>
      </c>
      <c r="M152" s="2"/>
      <c r="N152" s="2"/>
      <c r="O152" s="2"/>
      <c r="P152" s="2"/>
    </row>
    <row r="153" spans="9:16" x14ac:dyDescent="0.25">
      <c r="I153" s="62" t="s">
        <v>380</v>
      </c>
      <c r="J153" s="62" t="s">
        <v>188</v>
      </c>
      <c r="K153" s="62" t="s">
        <v>189</v>
      </c>
      <c r="L153" s="62" t="s">
        <v>1555</v>
      </c>
      <c r="M153" s="2"/>
      <c r="N153" s="2"/>
      <c r="O153" s="2"/>
      <c r="P153" s="2"/>
    </row>
    <row r="154" spans="9:16" x14ac:dyDescent="0.25">
      <c r="I154" s="62" t="s">
        <v>381</v>
      </c>
      <c r="J154" s="62" t="s">
        <v>181</v>
      </c>
      <c r="K154" s="62" t="s">
        <v>280</v>
      </c>
      <c r="L154" s="62" t="s">
        <v>1555</v>
      </c>
      <c r="M154" s="2"/>
      <c r="N154" s="2"/>
      <c r="O154" s="2"/>
      <c r="P154" s="2"/>
    </row>
    <row r="155" spans="9:16" ht="25.5" x14ac:dyDescent="0.25">
      <c r="I155" s="62" t="s">
        <v>382</v>
      </c>
      <c r="J155" s="62" t="s">
        <v>383</v>
      </c>
      <c r="K155" s="62" t="s">
        <v>314</v>
      </c>
      <c r="L155" s="62" t="s">
        <v>1733</v>
      </c>
      <c r="M155" s="2"/>
      <c r="N155" s="2"/>
      <c r="O155" s="2"/>
      <c r="P155" s="2"/>
    </row>
    <row r="156" spans="9:16" x14ac:dyDescent="0.25">
      <c r="I156" s="62" t="s">
        <v>384</v>
      </c>
      <c r="J156" s="62" t="s">
        <v>283</v>
      </c>
      <c r="K156" s="62" t="s">
        <v>284</v>
      </c>
      <c r="L156" s="62" t="s">
        <v>1555</v>
      </c>
      <c r="M156" s="2"/>
      <c r="N156" s="2"/>
      <c r="O156" s="2"/>
      <c r="P156" s="2"/>
    </row>
    <row r="157" spans="9:16" x14ac:dyDescent="0.25">
      <c r="I157" s="62" t="s">
        <v>385</v>
      </c>
      <c r="J157" s="62" t="s">
        <v>137</v>
      </c>
      <c r="K157" s="62" t="s">
        <v>242</v>
      </c>
      <c r="L157" s="62" t="s">
        <v>1555</v>
      </c>
      <c r="M157" s="2"/>
      <c r="N157" s="2"/>
      <c r="O157" s="2"/>
      <c r="P157" s="2"/>
    </row>
    <row r="158" spans="9:16" x14ac:dyDescent="0.25">
      <c r="I158" s="62" t="s">
        <v>386</v>
      </c>
      <c r="J158" s="62" t="s">
        <v>137</v>
      </c>
      <c r="K158" s="62" t="s">
        <v>305</v>
      </c>
      <c r="L158" s="62" t="s">
        <v>1555</v>
      </c>
      <c r="M158" s="2"/>
      <c r="N158" s="2"/>
      <c r="O158" s="2"/>
      <c r="P158" s="2"/>
    </row>
    <row r="159" spans="9:16" x14ac:dyDescent="0.25">
      <c r="I159" s="62" t="s">
        <v>387</v>
      </c>
      <c r="J159" s="62" t="s">
        <v>232</v>
      </c>
      <c r="K159" s="62" t="s">
        <v>189</v>
      </c>
      <c r="L159" s="62" t="s">
        <v>1555</v>
      </c>
      <c r="M159" s="2"/>
      <c r="N159" s="2"/>
      <c r="O159" s="2"/>
      <c r="P159" s="2"/>
    </row>
    <row r="160" spans="9:16" ht="25.5" x14ac:dyDescent="0.25">
      <c r="I160" s="62" t="s">
        <v>388</v>
      </c>
      <c r="J160" s="62" t="s">
        <v>229</v>
      </c>
      <c r="K160" s="62" t="s">
        <v>230</v>
      </c>
      <c r="L160" s="62" t="s">
        <v>1729</v>
      </c>
      <c r="M160" s="2"/>
      <c r="N160" s="2"/>
      <c r="O160" s="2"/>
      <c r="P160" s="2"/>
    </row>
    <row r="161" spans="9:16" x14ac:dyDescent="0.25">
      <c r="I161" s="62" t="s">
        <v>389</v>
      </c>
      <c r="J161" s="62" t="s">
        <v>220</v>
      </c>
      <c r="K161" s="62" t="s">
        <v>221</v>
      </c>
      <c r="L161" s="62" t="s">
        <v>1555</v>
      </c>
      <c r="M161" s="2"/>
      <c r="N161" s="2"/>
      <c r="O161" s="2"/>
      <c r="P161" s="2"/>
    </row>
    <row r="162" spans="9:16" x14ac:dyDescent="0.25">
      <c r="I162" s="62" t="s">
        <v>390</v>
      </c>
      <c r="J162" s="62" t="s">
        <v>220</v>
      </c>
      <c r="K162" s="62" t="s">
        <v>391</v>
      </c>
      <c r="L162" s="62" t="s">
        <v>1555</v>
      </c>
      <c r="M162" s="2"/>
      <c r="N162" s="2"/>
      <c r="O162" s="2"/>
      <c r="P162" s="2"/>
    </row>
    <row r="163" spans="9:16" x14ac:dyDescent="0.25">
      <c r="I163" s="62" t="s">
        <v>392</v>
      </c>
      <c r="J163" s="62" t="s">
        <v>196</v>
      </c>
      <c r="K163" s="62" t="s">
        <v>350</v>
      </c>
      <c r="L163" s="62" t="s">
        <v>1555</v>
      </c>
      <c r="M163" s="2"/>
      <c r="N163" s="2"/>
      <c r="O163" s="2"/>
      <c r="P163" s="2"/>
    </row>
    <row r="164" spans="9:16" x14ac:dyDescent="0.25">
      <c r="I164" s="62" t="s">
        <v>393</v>
      </c>
      <c r="J164" s="62" t="s">
        <v>220</v>
      </c>
      <c r="K164" s="62" t="s">
        <v>221</v>
      </c>
      <c r="L164" s="62" t="s">
        <v>1555</v>
      </c>
      <c r="M164" s="2"/>
      <c r="N164" s="2"/>
      <c r="O164" s="2"/>
      <c r="P164" s="2"/>
    </row>
    <row r="165" spans="9:16" ht="25.5" x14ac:dyDescent="0.25">
      <c r="I165" s="62" t="s">
        <v>394</v>
      </c>
      <c r="J165" s="62" t="s">
        <v>229</v>
      </c>
      <c r="K165" s="62" t="s">
        <v>230</v>
      </c>
      <c r="L165" s="62" t="s">
        <v>1729</v>
      </c>
      <c r="M165" s="2"/>
      <c r="N165" s="2"/>
      <c r="O165" s="2"/>
      <c r="P165" s="2"/>
    </row>
    <row r="166" spans="9:16" x14ac:dyDescent="0.25">
      <c r="I166" s="62" t="s">
        <v>395</v>
      </c>
      <c r="J166" s="62" t="s">
        <v>137</v>
      </c>
      <c r="K166" s="62" t="s">
        <v>242</v>
      </c>
      <c r="L166" s="62" t="s">
        <v>1555</v>
      </c>
      <c r="M166" s="2"/>
      <c r="N166" s="2"/>
      <c r="O166" s="2"/>
      <c r="P166" s="2"/>
    </row>
    <row r="167" spans="9:16" x14ac:dyDescent="0.25">
      <c r="I167" s="62" t="s">
        <v>396</v>
      </c>
      <c r="J167" s="62" t="s">
        <v>299</v>
      </c>
      <c r="K167" s="62" t="s">
        <v>300</v>
      </c>
      <c r="L167" s="62" t="s">
        <v>1555</v>
      </c>
      <c r="M167" s="2"/>
      <c r="N167" s="2"/>
      <c r="O167" s="2"/>
      <c r="P167" s="2"/>
    </row>
    <row r="168" spans="9:16" x14ac:dyDescent="0.25">
      <c r="I168" s="62" t="s">
        <v>397</v>
      </c>
      <c r="J168" s="62" t="s">
        <v>176</v>
      </c>
      <c r="K168" s="62" t="s">
        <v>177</v>
      </c>
      <c r="L168" s="62" t="s">
        <v>1555</v>
      </c>
      <c r="M168" s="2"/>
      <c r="N168" s="2"/>
      <c r="O168" s="2"/>
      <c r="P168" s="2"/>
    </row>
    <row r="169" spans="9:16" x14ac:dyDescent="0.25">
      <c r="I169" s="62" t="s">
        <v>398</v>
      </c>
      <c r="J169" s="62" t="s">
        <v>232</v>
      </c>
      <c r="K169" s="62" t="s">
        <v>233</v>
      </c>
      <c r="L169" s="62" t="s">
        <v>1555</v>
      </c>
      <c r="M169" s="2"/>
      <c r="N169" s="2"/>
      <c r="O169" s="2"/>
      <c r="P169" s="2"/>
    </row>
    <row r="170" spans="9:16" x14ac:dyDescent="0.25">
      <c r="I170" s="62" t="s">
        <v>399</v>
      </c>
      <c r="J170" s="62" t="s">
        <v>291</v>
      </c>
      <c r="K170" s="62" t="s">
        <v>292</v>
      </c>
      <c r="L170" s="62" t="s">
        <v>1555</v>
      </c>
      <c r="M170" s="2"/>
      <c r="N170" s="2"/>
      <c r="O170" s="2"/>
      <c r="P170" s="2"/>
    </row>
    <row r="171" spans="9:16" x14ac:dyDescent="0.25">
      <c r="I171" s="62" t="s">
        <v>400</v>
      </c>
      <c r="J171" s="62" t="s">
        <v>299</v>
      </c>
      <c r="K171" s="62" t="s">
        <v>300</v>
      </c>
      <c r="L171" s="62" t="s">
        <v>1555</v>
      </c>
      <c r="M171" s="2"/>
      <c r="N171" s="2"/>
      <c r="O171" s="2"/>
      <c r="P171" s="2"/>
    </row>
    <row r="172" spans="9:16" x14ac:dyDescent="0.25">
      <c r="I172" s="62" t="s">
        <v>401</v>
      </c>
      <c r="J172" s="62" t="s">
        <v>220</v>
      </c>
      <c r="K172" s="62" t="s">
        <v>221</v>
      </c>
      <c r="L172" s="62" t="s">
        <v>1555</v>
      </c>
      <c r="M172" s="2"/>
      <c r="N172" s="2"/>
      <c r="O172" s="2"/>
      <c r="P172" s="2"/>
    </row>
    <row r="173" spans="9:16" x14ac:dyDescent="0.25">
      <c r="I173" s="62" t="s">
        <v>402</v>
      </c>
      <c r="J173" s="62" t="s">
        <v>181</v>
      </c>
      <c r="K173" s="62" t="s">
        <v>182</v>
      </c>
      <c r="L173" s="62" t="s">
        <v>1728</v>
      </c>
      <c r="M173" s="2"/>
      <c r="N173" s="2"/>
      <c r="O173" s="2"/>
      <c r="P173" s="2"/>
    </row>
    <row r="174" spans="9:16" x14ac:dyDescent="0.25">
      <c r="I174" s="62" t="s">
        <v>403</v>
      </c>
      <c r="J174" s="62" t="s">
        <v>137</v>
      </c>
      <c r="K174" s="62" t="s">
        <v>159</v>
      </c>
      <c r="L174" s="62" t="s">
        <v>1555</v>
      </c>
      <c r="M174" s="2"/>
      <c r="N174" s="2"/>
      <c r="O174" s="2"/>
      <c r="P174" s="2"/>
    </row>
    <row r="175" spans="9:16" x14ac:dyDescent="0.25">
      <c r="I175" s="62" t="s">
        <v>404</v>
      </c>
      <c r="J175" s="62" t="s">
        <v>188</v>
      </c>
      <c r="K175" s="62" t="s">
        <v>189</v>
      </c>
      <c r="L175" s="62" t="s">
        <v>1555</v>
      </c>
      <c r="M175" s="2"/>
      <c r="N175" s="2"/>
      <c r="O175" s="2"/>
      <c r="P175" s="2"/>
    </row>
    <row r="176" spans="9:16" x14ac:dyDescent="0.25">
      <c r="I176" s="62" t="s">
        <v>405</v>
      </c>
      <c r="J176" s="62" t="s">
        <v>196</v>
      </c>
      <c r="K176" s="62" t="s">
        <v>197</v>
      </c>
      <c r="L176" s="62" t="s">
        <v>1555</v>
      </c>
      <c r="M176" s="2"/>
      <c r="N176" s="2"/>
      <c r="O176" s="2"/>
      <c r="P176" s="2"/>
    </row>
    <row r="177" spans="9:16" ht="25.5" x14ac:dyDescent="0.25">
      <c r="I177" s="62" t="s">
        <v>406</v>
      </c>
      <c r="J177" s="62" t="s">
        <v>188</v>
      </c>
      <c r="K177" s="62" t="s">
        <v>205</v>
      </c>
      <c r="L177" s="62" t="s">
        <v>1555</v>
      </c>
      <c r="M177" s="2"/>
      <c r="N177" s="2"/>
      <c r="O177" s="2"/>
      <c r="P177" s="2"/>
    </row>
    <row r="178" spans="9:16" x14ac:dyDescent="0.25">
      <c r="I178" s="62" t="s">
        <v>407</v>
      </c>
      <c r="J178" s="62" t="s">
        <v>137</v>
      </c>
      <c r="K178" s="62" t="s">
        <v>242</v>
      </c>
      <c r="L178" s="62" t="s">
        <v>1555</v>
      </c>
      <c r="M178" s="2"/>
      <c r="N178" s="2"/>
      <c r="O178" s="2"/>
      <c r="P178" s="2"/>
    </row>
    <row r="179" spans="9:16" x14ac:dyDescent="0.25">
      <c r="I179" s="62" t="s">
        <v>408</v>
      </c>
      <c r="J179" s="62" t="s">
        <v>137</v>
      </c>
      <c r="K179" s="62" t="s">
        <v>242</v>
      </c>
      <c r="L179" s="62" t="s">
        <v>1555</v>
      </c>
      <c r="M179" s="2"/>
      <c r="N179" s="2"/>
      <c r="O179" s="2"/>
      <c r="P179" s="2"/>
    </row>
    <row r="180" spans="9:16" x14ac:dyDescent="0.25">
      <c r="I180" s="62" t="s">
        <v>409</v>
      </c>
      <c r="J180" s="62" t="s">
        <v>196</v>
      </c>
      <c r="K180" s="62" t="s">
        <v>197</v>
      </c>
      <c r="L180" s="62" t="s">
        <v>1555</v>
      </c>
      <c r="M180" s="2"/>
      <c r="N180" s="2"/>
      <c r="O180" s="2"/>
      <c r="P180" s="2"/>
    </row>
    <row r="181" spans="9:16" ht="25.5" x14ac:dyDescent="0.25">
      <c r="I181" s="62" t="s">
        <v>410</v>
      </c>
      <c r="J181" s="62" t="s">
        <v>137</v>
      </c>
      <c r="K181" s="62" t="s">
        <v>159</v>
      </c>
      <c r="L181" s="62" t="s">
        <v>1727</v>
      </c>
      <c r="M181" s="2"/>
      <c r="N181" s="2"/>
      <c r="O181" s="2"/>
      <c r="P181" s="2"/>
    </row>
    <row r="182" spans="9:16" x14ac:dyDescent="0.25">
      <c r="I182" s="62" t="s">
        <v>411</v>
      </c>
      <c r="J182" s="62" t="s">
        <v>235</v>
      </c>
      <c r="K182" s="62" t="s">
        <v>236</v>
      </c>
      <c r="L182" s="62" t="s">
        <v>1555</v>
      </c>
      <c r="M182" s="2"/>
      <c r="N182" s="2"/>
      <c r="O182" s="2"/>
      <c r="P182" s="2"/>
    </row>
    <row r="183" spans="9:16" x14ac:dyDescent="0.25">
      <c r="I183" s="62" t="s">
        <v>412</v>
      </c>
      <c r="J183" s="62" t="s">
        <v>188</v>
      </c>
      <c r="K183" s="62" t="s">
        <v>189</v>
      </c>
      <c r="L183" s="62" t="s">
        <v>1555</v>
      </c>
      <c r="M183" s="2"/>
      <c r="N183" s="2"/>
      <c r="O183" s="2"/>
      <c r="P183" s="2"/>
    </row>
    <row r="184" spans="9:16" x14ac:dyDescent="0.25">
      <c r="I184" s="62" t="s">
        <v>413</v>
      </c>
      <c r="J184" s="62" t="s">
        <v>171</v>
      </c>
      <c r="K184" s="62" t="s">
        <v>172</v>
      </c>
      <c r="L184" s="62" t="s">
        <v>171</v>
      </c>
      <c r="M184" s="2"/>
      <c r="N184" s="2"/>
      <c r="O184" s="2"/>
      <c r="P184" s="2"/>
    </row>
    <row r="185" spans="9:16" x14ac:dyDescent="0.25">
      <c r="I185" s="62" t="s">
        <v>414</v>
      </c>
      <c r="J185" s="62" t="s">
        <v>137</v>
      </c>
      <c r="K185" s="62" t="s">
        <v>242</v>
      </c>
      <c r="L185" s="62" t="s">
        <v>1555</v>
      </c>
      <c r="M185" s="2"/>
      <c r="N185" s="2"/>
      <c r="O185" s="2"/>
      <c r="P185" s="2"/>
    </row>
    <row r="186" spans="9:16" ht="51" x14ac:dyDescent="0.25">
      <c r="I186" s="62" t="s">
        <v>415</v>
      </c>
      <c r="J186" s="62" t="s">
        <v>213</v>
      </c>
      <c r="K186" s="62" t="s">
        <v>214</v>
      </c>
      <c r="L186" s="62" t="s">
        <v>1694</v>
      </c>
      <c r="M186" s="2"/>
      <c r="N186" s="2"/>
      <c r="O186" s="2"/>
      <c r="P186" s="2"/>
    </row>
    <row r="187" spans="9:16" x14ac:dyDescent="0.25">
      <c r="I187" s="62" t="s">
        <v>416</v>
      </c>
      <c r="J187" s="62" t="s">
        <v>181</v>
      </c>
      <c r="K187" s="62" t="s">
        <v>280</v>
      </c>
      <c r="L187" s="62" t="s">
        <v>1555</v>
      </c>
      <c r="M187" s="2"/>
      <c r="N187" s="2"/>
      <c r="O187" s="2"/>
      <c r="P187" s="2"/>
    </row>
    <row r="188" spans="9:16" x14ac:dyDescent="0.25">
      <c r="I188" s="62" t="s">
        <v>417</v>
      </c>
      <c r="J188" s="62" t="s">
        <v>181</v>
      </c>
      <c r="K188" s="62" t="s">
        <v>418</v>
      </c>
      <c r="L188" s="62" t="s">
        <v>1555</v>
      </c>
      <c r="M188" s="2"/>
      <c r="N188" s="2"/>
      <c r="O188" s="2"/>
      <c r="P188" s="2"/>
    </row>
    <row r="189" spans="9:16" x14ac:dyDescent="0.25">
      <c r="I189" s="62" t="s">
        <v>419</v>
      </c>
      <c r="J189" s="62" t="s">
        <v>220</v>
      </c>
      <c r="K189" s="62" t="s">
        <v>221</v>
      </c>
      <c r="L189" s="62" t="s">
        <v>1555</v>
      </c>
      <c r="M189" s="2"/>
      <c r="N189" s="2"/>
      <c r="O189" s="2"/>
      <c r="P189" s="2"/>
    </row>
    <row r="190" spans="9:16" x14ac:dyDescent="0.25">
      <c r="I190" s="62" t="s">
        <v>420</v>
      </c>
      <c r="J190" s="62" t="s">
        <v>421</v>
      </c>
      <c r="K190" s="62" t="s">
        <v>314</v>
      </c>
      <c r="L190" s="62" t="s">
        <v>1555</v>
      </c>
      <c r="M190" s="2"/>
      <c r="N190" s="2"/>
      <c r="O190" s="2"/>
      <c r="P190" s="2"/>
    </row>
    <row r="191" spans="9:16" x14ac:dyDescent="0.25">
      <c r="I191" s="62" t="s">
        <v>422</v>
      </c>
      <c r="J191" s="62" t="s">
        <v>235</v>
      </c>
      <c r="K191" s="62" t="s">
        <v>236</v>
      </c>
      <c r="L191" s="62" t="s">
        <v>1555</v>
      </c>
      <c r="M191" s="2"/>
      <c r="N191" s="2"/>
      <c r="O191" s="2"/>
      <c r="P191" s="2"/>
    </row>
    <row r="192" spans="9:16" x14ac:dyDescent="0.25">
      <c r="I192" s="62" t="s">
        <v>423</v>
      </c>
      <c r="J192" s="62" t="s">
        <v>166</v>
      </c>
      <c r="K192" s="62" t="s">
        <v>167</v>
      </c>
      <c r="L192" s="62" t="s">
        <v>1555</v>
      </c>
      <c r="M192" s="2"/>
      <c r="N192" s="2"/>
      <c r="O192" s="2"/>
      <c r="P192" s="2"/>
    </row>
    <row r="193" spans="9:16" ht="38.25" x14ac:dyDescent="0.25">
      <c r="I193" s="62" t="s">
        <v>424</v>
      </c>
      <c r="J193" s="62" t="s">
        <v>137</v>
      </c>
      <c r="K193" s="62" t="s">
        <v>242</v>
      </c>
      <c r="L193" s="62" t="s">
        <v>1726</v>
      </c>
      <c r="M193" s="2"/>
      <c r="N193" s="2"/>
      <c r="O193" s="2"/>
      <c r="P193" s="2"/>
    </row>
    <row r="194" spans="9:16" x14ac:dyDescent="0.25">
      <c r="I194" s="62" t="s">
        <v>425</v>
      </c>
      <c r="J194" s="62" t="s">
        <v>196</v>
      </c>
      <c r="K194" s="62" t="s">
        <v>197</v>
      </c>
      <c r="L194" s="62" t="s">
        <v>1555</v>
      </c>
      <c r="M194" s="2"/>
      <c r="N194" s="2"/>
      <c r="O194" s="2"/>
      <c r="P194" s="2"/>
    </row>
    <row r="195" spans="9:16" x14ac:dyDescent="0.25">
      <c r="I195" s="62" t="s">
        <v>426</v>
      </c>
      <c r="J195" s="62" t="s">
        <v>291</v>
      </c>
      <c r="K195" s="62" t="s">
        <v>292</v>
      </c>
      <c r="L195" s="62" t="s">
        <v>1555</v>
      </c>
      <c r="M195" s="2"/>
      <c r="N195" s="2"/>
      <c r="O195" s="2"/>
      <c r="P195" s="2"/>
    </row>
    <row r="196" spans="9:16" x14ac:dyDescent="0.25">
      <c r="I196" s="62" t="s">
        <v>427</v>
      </c>
      <c r="J196" s="62" t="s">
        <v>232</v>
      </c>
      <c r="K196" s="62" t="s">
        <v>263</v>
      </c>
      <c r="L196" s="62" t="s">
        <v>1555</v>
      </c>
      <c r="M196" s="2"/>
      <c r="N196" s="2"/>
      <c r="O196" s="2"/>
      <c r="P196" s="2"/>
    </row>
    <row r="197" spans="9:16" x14ac:dyDescent="0.25">
      <c r="I197" s="62" t="s">
        <v>428</v>
      </c>
      <c r="J197" s="62" t="s">
        <v>196</v>
      </c>
      <c r="K197" s="62" t="s">
        <v>197</v>
      </c>
      <c r="L197" s="62" t="s">
        <v>1555</v>
      </c>
      <c r="M197" s="2"/>
      <c r="N197" s="2"/>
      <c r="O197" s="2"/>
      <c r="P197" s="2"/>
    </row>
    <row r="198" spans="9:16" x14ac:dyDescent="0.25">
      <c r="I198" s="62" t="s">
        <v>429</v>
      </c>
      <c r="J198" s="62" t="s">
        <v>225</v>
      </c>
      <c r="K198" s="62" t="s">
        <v>226</v>
      </c>
      <c r="L198" s="62" t="s">
        <v>1555</v>
      </c>
      <c r="M198" s="2"/>
      <c r="N198" s="2"/>
      <c r="O198" s="2"/>
      <c r="P198" s="2"/>
    </row>
    <row r="199" spans="9:16" x14ac:dyDescent="0.25">
      <c r="I199" s="62" t="s">
        <v>430</v>
      </c>
      <c r="J199" s="62" t="s">
        <v>171</v>
      </c>
      <c r="K199" s="62" t="s">
        <v>172</v>
      </c>
      <c r="L199" s="62" t="s">
        <v>1555</v>
      </c>
      <c r="M199" s="2"/>
      <c r="N199" s="2"/>
      <c r="O199" s="2"/>
      <c r="P199" s="2"/>
    </row>
    <row r="200" spans="9:16" x14ac:dyDescent="0.25">
      <c r="I200" s="62" t="s">
        <v>431</v>
      </c>
      <c r="J200" s="62" t="s">
        <v>210</v>
      </c>
      <c r="K200" s="62" t="s">
        <v>211</v>
      </c>
      <c r="L200" s="62" t="s">
        <v>1555</v>
      </c>
      <c r="M200" s="2"/>
      <c r="N200" s="2"/>
      <c r="O200" s="2"/>
      <c r="P200" s="2"/>
    </row>
    <row r="201" spans="9:16" x14ac:dyDescent="0.25">
      <c r="I201" s="62" t="s">
        <v>432</v>
      </c>
      <c r="J201" s="62" t="s">
        <v>188</v>
      </c>
      <c r="K201" s="62" t="s">
        <v>189</v>
      </c>
      <c r="L201" s="62" t="s">
        <v>1555</v>
      </c>
      <c r="M201" s="2"/>
      <c r="N201" s="2"/>
      <c r="O201" s="2"/>
      <c r="P201" s="2"/>
    </row>
    <row r="202" spans="9:16" x14ac:dyDescent="0.25">
      <c r="I202" s="62" t="s">
        <v>433</v>
      </c>
      <c r="J202" s="62" t="s">
        <v>359</v>
      </c>
      <c r="K202" s="62" t="s">
        <v>360</v>
      </c>
      <c r="L202" s="62" t="s">
        <v>1734</v>
      </c>
      <c r="M202" s="2"/>
      <c r="N202" s="2"/>
      <c r="O202" s="2"/>
      <c r="P202" s="2"/>
    </row>
    <row r="203" spans="9:16" ht="25.5" x14ac:dyDescent="0.25">
      <c r="I203" s="62" t="s">
        <v>434</v>
      </c>
      <c r="J203" s="62" t="s">
        <v>204</v>
      </c>
      <c r="K203" s="62" t="s">
        <v>205</v>
      </c>
      <c r="L203" s="62" t="s">
        <v>1555</v>
      </c>
      <c r="M203" s="2"/>
      <c r="N203" s="2"/>
      <c r="O203" s="2"/>
      <c r="P203" s="2"/>
    </row>
    <row r="204" spans="9:16" x14ac:dyDescent="0.25">
      <c r="I204" s="62" t="s">
        <v>435</v>
      </c>
      <c r="J204" s="62" t="s">
        <v>235</v>
      </c>
      <c r="K204" s="62" t="s">
        <v>236</v>
      </c>
      <c r="L204" s="62" t="s">
        <v>1730</v>
      </c>
      <c r="M204" s="2"/>
      <c r="N204" s="2"/>
      <c r="O204" s="2"/>
      <c r="P204" s="2"/>
    </row>
    <row r="205" spans="9:16" x14ac:dyDescent="0.25">
      <c r="I205" s="62" t="s">
        <v>436</v>
      </c>
      <c r="J205" s="62" t="s">
        <v>196</v>
      </c>
      <c r="K205" s="62" t="s">
        <v>197</v>
      </c>
      <c r="L205" s="62" t="s">
        <v>1555</v>
      </c>
      <c r="M205" s="2"/>
      <c r="N205" s="2"/>
      <c r="O205" s="2"/>
      <c r="P205" s="2"/>
    </row>
    <row r="206" spans="9:16" x14ac:dyDescent="0.25">
      <c r="I206" s="62" t="s">
        <v>437</v>
      </c>
      <c r="J206" s="62" t="s">
        <v>196</v>
      </c>
      <c r="K206" s="62" t="s">
        <v>350</v>
      </c>
      <c r="L206" s="62" t="s">
        <v>1555</v>
      </c>
      <c r="M206" s="2"/>
      <c r="N206" s="2"/>
      <c r="O206" s="2"/>
      <c r="P206" s="2"/>
    </row>
    <row r="207" spans="9:16" x14ac:dyDescent="0.25">
      <c r="I207" s="62" t="s">
        <v>438</v>
      </c>
      <c r="J207" s="62" t="s">
        <v>188</v>
      </c>
      <c r="K207" s="62" t="s">
        <v>189</v>
      </c>
      <c r="L207" s="62" t="s">
        <v>1555</v>
      </c>
      <c r="M207" s="2"/>
      <c r="N207" s="2"/>
      <c r="O207" s="2"/>
      <c r="P207" s="2"/>
    </row>
    <row r="208" spans="9:16" ht="25.5" x14ac:dyDescent="0.25">
      <c r="I208" s="62" t="s">
        <v>439</v>
      </c>
      <c r="J208" s="62" t="s">
        <v>137</v>
      </c>
      <c r="K208" s="62" t="s">
        <v>159</v>
      </c>
      <c r="L208" s="62" t="s">
        <v>1727</v>
      </c>
      <c r="M208" s="2"/>
      <c r="N208" s="2"/>
      <c r="O208" s="2"/>
      <c r="P208" s="2"/>
    </row>
    <row r="209" spans="9:16" x14ac:dyDescent="0.25">
      <c r="I209" s="62" t="s">
        <v>440</v>
      </c>
      <c r="J209" s="62" t="s">
        <v>291</v>
      </c>
      <c r="K209" s="62" t="s">
        <v>292</v>
      </c>
      <c r="L209" s="62" t="s">
        <v>1555</v>
      </c>
      <c r="M209" s="2"/>
      <c r="N209" s="2"/>
      <c r="O209" s="2"/>
      <c r="P209" s="2"/>
    </row>
    <row r="210" spans="9:16" x14ac:dyDescent="0.25">
      <c r="I210" s="62" t="s">
        <v>441</v>
      </c>
      <c r="J210" s="62" t="s">
        <v>196</v>
      </c>
      <c r="K210" s="62" t="s">
        <v>197</v>
      </c>
      <c r="L210" s="62" t="s">
        <v>1555</v>
      </c>
      <c r="M210" s="2"/>
      <c r="N210" s="2"/>
      <c r="O210" s="2"/>
      <c r="P210" s="2"/>
    </row>
    <row r="211" spans="9:16" x14ac:dyDescent="0.25">
      <c r="I211" s="62" t="s">
        <v>442</v>
      </c>
      <c r="J211" s="62" t="s">
        <v>192</v>
      </c>
      <c r="K211" s="62" t="s">
        <v>193</v>
      </c>
      <c r="L211" s="62" t="s">
        <v>1555</v>
      </c>
      <c r="M211" s="2"/>
      <c r="N211" s="2"/>
      <c r="O211" s="2"/>
      <c r="P211" s="2"/>
    </row>
    <row r="212" spans="9:16" ht="25.5" x14ac:dyDescent="0.25">
      <c r="I212" s="62" t="s">
        <v>443</v>
      </c>
      <c r="J212" s="62" t="s">
        <v>149</v>
      </c>
      <c r="K212" s="62" t="s">
        <v>150</v>
      </c>
      <c r="L212" s="62" t="s">
        <v>1555</v>
      </c>
      <c r="M212" s="2"/>
      <c r="N212" s="2"/>
      <c r="O212" s="2"/>
      <c r="P212" s="2"/>
    </row>
    <row r="213" spans="9:16" x14ac:dyDescent="0.25">
      <c r="I213" s="62" t="s">
        <v>444</v>
      </c>
      <c r="J213" s="62" t="s">
        <v>232</v>
      </c>
      <c r="K213" s="62" t="s">
        <v>233</v>
      </c>
      <c r="L213" s="62" t="s">
        <v>1555</v>
      </c>
      <c r="M213" s="2"/>
      <c r="N213" s="2"/>
      <c r="O213" s="2"/>
      <c r="P213" s="2"/>
    </row>
    <row r="214" spans="9:16" x14ac:dyDescent="0.25">
      <c r="I214" s="62" t="s">
        <v>445</v>
      </c>
      <c r="J214" s="62" t="s">
        <v>200</v>
      </c>
      <c r="K214" s="62" t="s">
        <v>201</v>
      </c>
      <c r="L214" s="62" t="s">
        <v>1555</v>
      </c>
      <c r="M214" s="2"/>
      <c r="N214" s="2"/>
      <c r="O214" s="2"/>
      <c r="P214" s="2"/>
    </row>
    <row r="215" spans="9:16" x14ac:dyDescent="0.25">
      <c r="I215" s="62" t="s">
        <v>446</v>
      </c>
      <c r="J215" s="62" t="s">
        <v>291</v>
      </c>
      <c r="K215" s="62" t="s">
        <v>292</v>
      </c>
      <c r="L215" s="62" t="s">
        <v>1555</v>
      </c>
      <c r="M215" s="2"/>
      <c r="N215" s="2"/>
      <c r="O215" s="2"/>
      <c r="P215" s="2"/>
    </row>
    <row r="216" spans="9:16" ht="25.5" x14ac:dyDescent="0.25">
      <c r="I216" s="62" t="s">
        <v>447</v>
      </c>
      <c r="J216" s="62" t="s">
        <v>188</v>
      </c>
      <c r="K216" s="62" t="s">
        <v>205</v>
      </c>
      <c r="L216" s="62" t="s">
        <v>1555</v>
      </c>
      <c r="M216" s="2"/>
      <c r="N216" s="2"/>
      <c r="O216" s="2"/>
      <c r="P216" s="2"/>
    </row>
    <row r="217" spans="9:16" x14ac:dyDescent="0.25">
      <c r="I217" s="62" t="s">
        <v>448</v>
      </c>
      <c r="J217" s="62" t="s">
        <v>196</v>
      </c>
      <c r="K217" s="62" t="s">
        <v>197</v>
      </c>
      <c r="L217" s="62" t="s">
        <v>1555</v>
      </c>
      <c r="M217" s="2"/>
      <c r="N217" s="2"/>
      <c r="O217" s="2"/>
      <c r="P217" s="2"/>
    </row>
    <row r="218" spans="9:16" x14ac:dyDescent="0.25">
      <c r="I218" s="62" t="s">
        <v>449</v>
      </c>
      <c r="J218" s="62" t="s">
        <v>232</v>
      </c>
      <c r="K218" s="62" t="s">
        <v>189</v>
      </c>
      <c r="L218" s="62" t="s">
        <v>1555</v>
      </c>
      <c r="M218" s="2"/>
      <c r="N218" s="2"/>
      <c r="O218" s="2"/>
      <c r="P218" s="2"/>
    </row>
    <row r="219" spans="9:16" x14ac:dyDescent="0.25">
      <c r="I219" s="62" t="s">
        <v>450</v>
      </c>
      <c r="J219" s="62" t="s">
        <v>232</v>
      </c>
      <c r="K219" s="62" t="s">
        <v>263</v>
      </c>
      <c r="L219" s="62" t="s">
        <v>1555</v>
      </c>
      <c r="M219" s="2"/>
      <c r="N219" s="2"/>
      <c r="O219" s="2"/>
      <c r="P219" s="2"/>
    </row>
    <row r="220" spans="9:16" x14ac:dyDescent="0.25">
      <c r="I220" s="62" t="s">
        <v>451</v>
      </c>
      <c r="J220" s="62" t="s">
        <v>192</v>
      </c>
      <c r="K220" s="62" t="s">
        <v>193</v>
      </c>
      <c r="L220" s="62" t="s">
        <v>1555</v>
      </c>
      <c r="M220" s="2"/>
      <c r="N220" s="2"/>
      <c r="O220" s="2"/>
      <c r="P220" s="2"/>
    </row>
    <row r="221" spans="9:16" x14ac:dyDescent="0.25">
      <c r="I221" s="62" t="s">
        <v>452</v>
      </c>
      <c r="J221" s="62" t="s">
        <v>232</v>
      </c>
      <c r="K221" s="62" t="s">
        <v>263</v>
      </c>
      <c r="L221" s="62" t="s">
        <v>1555</v>
      </c>
      <c r="M221" s="2"/>
      <c r="N221" s="2"/>
      <c r="O221" s="2"/>
      <c r="P221" s="2"/>
    </row>
    <row r="222" spans="9:16" x14ac:dyDescent="0.25">
      <c r="I222" s="62" t="s">
        <v>453</v>
      </c>
      <c r="J222" s="62" t="s">
        <v>232</v>
      </c>
      <c r="K222" s="62" t="s">
        <v>263</v>
      </c>
      <c r="L222" s="62" t="s">
        <v>1555</v>
      </c>
      <c r="M222" s="2"/>
      <c r="N222" s="2"/>
      <c r="O222" s="2"/>
      <c r="P222" s="2"/>
    </row>
    <row r="223" spans="9:16" ht="25.5" x14ac:dyDescent="0.25">
      <c r="I223" s="62" t="s">
        <v>454</v>
      </c>
      <c r="J223" s="62" t="s">
        <v>149</v>
      </c>
      <c r="K223" s="62" t="s">
        <v>150</v>
      </c>
      <c r="L223" s="62" t="s">
        <v>1555</v>
      </c>
      <c r="M223" s="2"/>
      <c r="N223" s="2"/>
      <c r="O223" s="2"/>
      <c r="P223" s="2"/>
    </row>
    <row r="224" spans="9:16" x14ac:dyDescent="0.25">
      <c r="I224" s="62" t="s">
        <v>455</v>
      </c>
      <c r="J224" s="62" t="s">
        <v>232</v>
      </c>
      <c r="K224" s="62" t="s">
        <v>263</v>
      </c>
      <c r="L224" s="62" t="s">
        <v>1555</v>
      </c>
      <c r="M224" s="2"/>
      <c r="N224" s="2"/>
      <c r="O224" s="2"/>
      <c r="P224" s="2"/>
    </row>
    <row r="225" spans="9:16" x14ac:dyDescent="0.25">
      <c r="I225" s="62" t="s">
        <v>456</v>
      </c>
      <c r="J225" s="62" t="s">
        <v>232</v>
      </c>
      <c r="K225" s="62" t="s">
        <v>263</v>
      </c>
      <c r="L225" s="62" t="s">
        <v>1555</v>
      </c>
      <c r="M225" s="2"/>
      <c r="N225" s="2"/>
      <c r="O225" s="2"/>
      <c r="P225" s="2"/>
    </row>
    <row r="226" spans="9:16" x14ac:dyDescent="0.25">
      <c r="I226" s="62" t="s">
        <v>457</v>
      </c>
      <c r="J226" s="62" t="s">
        <v>225</v>
      </c>
      <c r="K226" s="62" t="s">
        <v>226</v>
      </c>
      <c r="L226" s="62" t="s">
        <v>1555</v>
      </c>
      <c r="M226" s="2"/>
      <c r="N226" s="2"/>
      <c r="O226" s="2"/>
      <c r="P226" s="2"/>
    </row>
    <row r="227" spans="9:16" x14ac:dyDescent="0.25">
      <c r="I227" s="62" t="s">
        <v>458</v>
      </c>
      <c r="J227" s="62" t="s">
        <v>232</v>
      </c>
      <c r="K227" s="62" t="s">
        <v>233</v>
      </c>
      <c r="L227" s="62" t="s">
        <v>1555</v>
      </c>
      <c r="M227" s="2"/>
      <c r="N227" s="2"/>
      <c r="O227" s="2"/>
      <c r="P227" s="2"/>
    </row>
    <row r="228" spans="9:16" ht="25.5" x14ac:dyDescent="0.25">
      <c r="I228" s="62" t="s">
        <v>459</v>
      </c>
      <c r="J228" s="62" t="s">
        <v>188</v>
      </c>
      <c r="K228" s="62" t="s">
        <v>205</v>
      </c>
      <c r="L228" s="62" t="s">
        <v>1555</v>
      </c>
      <c r="M228" s="2"/>
      <c r="N228" s="2"/>
      <c r="O228" s="2"/>
      <c r="P228" s="2"/>
    </row>
    <row r="229" spans="9:16" x14ac:dyDescent="0.25">
      <c r="I229" s="62" t="s">
        <v>460</v>
      </c>
      <c r="J229" s="62" t="s">
        <v>188</v>
      </c>
      <c r="K229" s="62" t="s">
        <v>189</v>
      </c>
      <c r="L229" s="62" t="s">
        <v>1555</v>
      </c>
      <c r="M229" s="2"/>
      <c r="N229" s="2"/>
      <c r="O229" s="2"/>
      <c r="P229" s="2"/>
    </row>
    <row r="230" spans="9:16" x14ac:dyDescent="0.25">
      <c r="I230" s="62" t="s">
        <v>461</v>
      </c>
      <c r="J230" s="62" t="s">
        <v>181</v>
      </c>
      <c r="K230" s="62" t="s">
        <v>182</v>
      </c>
      <c r="L230" s="62" t="s">
        <v>1555</v>
      </c>
      <c r="M230" s="2"/>
      <c r="N230" s="2"/>
      <c r="O230" s="2"/>
      <c r="P230" s="2"/>
    </row>
    <row r="231" spans="9:16" ht="25.5" x14ac:dyDescent="0.25">
      <c r="I231" s="62" t="s">
        <v>462</v>
      </c>
      <c r="J231" s="62" t="s">
        <v>225</v>
      </c>
      <c r="K231" s="62" t="s">
        <v>226</v>
      </c>
      <c r="L231" s="62" t="s">
        <v>1682</v>
      </c>
      <c r="M231" s="2"/>
      <c r="N231" s="2"/>
      <c r="O231" s="2"/>
      <c r="P231" s="2"/>
    </row>
    <row r="232" spans="9:16" x14ac:dyDescent="0.25">
      <c r="I232" s="62" t="s">
        <v>463</v>
      </c>
      <c r="J232" s="62" t="s">
        <v>291</v>
      </c>
      <c r="K232" s="62" t="s">
        <v>292</v>
      </c>
      <c r="L232" s="62" t="s">
        <v>1555</v>
      </c>
      <c r="M232" s="2"/>
      <c r="N232" s="2"/>
      <c r="O232" s="2"/>
      <c r="P232" s="2"/>
    </row>
    <row r="233" spans="9:16" x14ac:dyDescent="0.25">
      <c r="I233" s="62" t="s">
        <v>464</v>
      </c>
      <c r="J233" s="62" t="s">
        <v>232</v>
      </c>
      <c r="K233" s="62" t="s">
        <v>233</v>
      </c>
      <c r="L233" s="62" t="s">
        <v>1555</v>
      </c>
      <c r="M233" s="2"/>
      <c r="N233" s="2"/>
      <c r="O233" s="2"/>
      <c r="P233" s="2"/>
    </row>
    <row r="234" spans="9:16" x14ac:dyDescent="0.25">
      <c r="I234" s="62" t="s">
        <v>465</v>
      </c>
      <c r="J234" s="62" t="s">
        <v>196</v>
      </c>
      <c r="K234" s="62" t="s">
        <v>197</v>
      </c>
      <c r="L234" s="62" t="s">
        <v>1555</v>
      </c>
      <c r="M234" s="2"/>
      <c r="N234" s="2"/>
      <c r="O234" s="2"/>
      <c r="P234" s="2"/>
    </row>
    <row r="235" spans="9:16" x14ac:dyDescent="0.25">
      <c r="I235" s="62" t="s">
        <v>466</v>
      </c>
      <c r="J235" s="62" t="s">
        <v>283</v>
      </c>
      <c r="K235" s="62" t="s">
        <v>284</v>
      </c>
      <c r="L235" s="62" t="s">
        <v>1555</v>
      </c>
      <c r="M235" s="2"/>
      <c r="N235" s="2"/>
      <c r="O235" s="2"/>
      <c r="P235" s="2"/>
    </row>
    <row r="236" spans="9:16" x14ac:dyDescent="0.25">
      <c r="I236" s="62" t="s">
        <v>467</v>
      </c>
      <c r="J236" s="62" t="s">
        <v>137</v>
      </c>
      <c r="K236" s="62" t="s">
        <v>242</v>
      </c>
      <c r="L236" s="62" t="s">
        <v>1555</v>
      </c>
      <c r="M236" s="2"/>
      <c r="N236" s="2"/>
      <c r="O236" s="2"/>
      <c r="P236" s="2"/>
    </row>
    <row r="237" spans="9:16" x14ac:dyDescent="0.25">
      <c r="I237" s="62" t="s">
        <v>468</v>
      </c>
      <c r="J237" s="62" t="s">
        <v>137</v>
      </c>
      <c r="K237" s="62" t="s">
        <v>242</v>
      </c>
      <c r="L237" s="62" t="s">
        <v>1555</v>
      </c>
      <c r="M237" s="2"/>
      <c r="N237" s="2"/>
      <c r="O237" s="2"/>
      <c r="P237" s="2"/>
    </row>
    <row r="238" spans="9:16" x14ac:dyDescent="0.25">
      <c r="I238" s="62" t="s">
        <v>469</v>
      </c>
      <c r="J238" s="62" t="s">
        <v>181</v>
      </c>
      <c r="K238" s="62" t="s">
        <v>280</v>
      </c>
      <c r="L238" s="62" t="s">
        <v>1555</v>
      </c>
      <c r="M238" s="2"/>
      <c r="N238" s="2"/>
      <c r="O238" s="2"/>
      <c r="P238" s="2"/>
    </row>
    <row r="239" spans="9:16" x14ac:dyDescent="0.25">
      <c r="I239" s="62" t="s">
        <v>470</v>
      </c>
      <c r="J239" s="62" t="s">
        <v>137</v>
      </c>
      <c r="K239" s="62" t="s">
        <v>138</v>
      </c>
      <c r="L239" s="62" t="s">
        <v>1555</v>
      </c>
      <c r="M239" s="2"/>
      <c r="N239" s="2"/>
      <c r="O239" s="2"/>
      <c r="P239" s="2"/>
    </row>
    <row r="240" spans="9:16" x14ac:dyDescent="0.25">
      <c r="I240" s="62" t="s">
        <v>471</v>
      </c>
      <c r="J240" s="62" t="s">
        <v>235</v>
      </c>
      <c r="K240" s="62" t="s">
        <v>236</v>
      </c>
      <c r="L240" s="62" t="s">
        <v>1555</v>
      </c>
      <c r="M240" s="2"/>
      <c r="N240" s="2"/>
      <c r="O240" s="2"/>
      <c r="P240" s="2"/>
    </row>
    <row r="241" spans="9:16" x14ac:dyDescent="0.25">
      <c r="I241" s="62" t="s">
        <v>472</v>
      </c>
      <c r="J241" s="62" t="s">
        <v>188</v>
      </c>
      <c r="K241" s="62" t="s">
        <v>189</v>
      </c>
      <c r="L241" s="62" t="s">
        <v>1555</v>
      </c>
      <c r="M241" s="2"/>
      <c r="N241" s="2"/>
      <c r="O241" s="2"/>
      <c r="P241" s="2"/>
    </row>
    <row r="242" spans="9:16" x14ac:dyDescent="0.25">
      <c r="I242" s="62" t="s">
        <v>473</v>
      </c>
      <c r="J242" s="62" t="s">
        <v>176</v>
      </c>
      <c r="K242" s="62" t="s">
        <v>177</v>
      </c>
      <c r="L242" s="62" t="s">
        <v>1555</v>
      </c>
      <c r="M242" s="2"/>
      <c r="N242" s="2"/>
      <c r="O242" s="2"/>
      <c r="P242" s="2"/>
    </row>
    <row r="243" spans="9:16" x14ac:dyDescent="0.25">
      <c r="I243" s="62" t="s">
        <v>474</v>
      </c>
      <c r="J243" s="62" t="s">
        <v>210</v>
      </c>
      <c r="K243" s="62" t="s">
        <v>211</v>
      </c>
      <c r="L243" s="62" t="s">
        <v>1555</v>
      </c>
      <c r="M243" s="2"/>
      <c r="N243" s="2"/>
      <c r="O243" s="2"/>
      <c r="P243" s="2"/>
    </row>
    <row r="244" spans="9:16" ht="25.5" x14ac:dyDescent="0.25">
      <c r="I244" s="62" t="s">
        <v>475</v>
      </c>
      <c r="J244" s="62" t="s">
        <v>476</v>
      </c>
      <c r="K244" s="62" t="s">
        <v>214</v>
      </c>
      <c r="L244" s="62" t="s">
        <v>1555</v>
      </c>
      <c r="M244" s="2"/>
      <c r="N244" s="2"/>
      <c r="O244" s="2"/>
      <c r="P244" s="2"/>
    </row>
    <row r="245" spans="9:16" x14ac:dyDescent="0.25">
      <c r="I245" s="62" t="s">
        <v>477</v>
      </c>
      <c r="J245" s="62" t="s">
        <v>359</v>
      </c>
      <c r="K245" s="62" t="s">
        <v>360</v>
      </c>
      <c r="L245" s="62" t="s">
        <v>1734</v>
      </c>
      <c r="M245" s="2"/>
      <c r="N245" s="2"/>
      <c r="O245" s="2"/>
      <c r="P245" s="2"/>
    </row>
    <row r="246" spans="9:16" x14ac:dyDescent="0.25">
      <c r="I246" s="62" t="s">
        <v>478</v>
      </c>
      <c r="J246" s="62" t="s">
        <v>232</v>
      </c>
      <c r="K246" s="62" t="s">
        <v>263</v>
      </c>
      <c r="L246" s="62" t="s">
        <v>1555</v>
      </c>
      <c r="M246" s="2"/>
      <c r="N246" s="2"/>
      <c r="O246" s="2"/>
      <c r="P246" s="2"/>
    </row>
    <row r="247" spans="9:16" x14ac:dyDescent="0.25">
      <c r="I247" s="62" t="s">
        <v>479</v>
      </c>
      <c r="J247" s="62" t="s">
        <v>137</v>
      </c>
      <c r="K247" s="62" t="s">
        <v>138</v>
      </c>
      <c r="L247" s="62" t="s">
        <v>1555</v>
      </c>
      <c r="M247" s="2"/>
      <c r="N247" s="2"/>
      <c r="O247" s="2"/>
      <c r="P247" s="2"/>
    </row>
    <row r="248" spans="9:16" x14ac:dyDescent="0.25">
      <c r="I248" s="62" t="s">
        <v>480</v>
      </c>
      <c r="J248" s="62" t="s">
        <v>196</v>
      </c>
      <c r="K248" s="62" t="s">
        <v>197</v>
      </c>
      <c r="L248" s="62" t="s">
        <v>1555</v>
      </c>
      <c r="M248" s="2"/>
      <c r="N248" s="2"/>
      <c r="O248" s="2"/>
      <c r="P248" s="2"/>
    </row>
    <row r="249" spans="9:16" x14ac:dyDescent="0.25">
      <c r="I249" s="62" t="s">
        <v>481</v>
      </c>
      <c r="J249" s="62" t="s">
        <v>137</v>
      </c>
      <c r="K249" s="62" t="s">
        <v>242</v>
      </c>
      <c r="L249" s="62" t="s">
        <v>1555</v>
      </c>
      <c r="M249" s="2"/>
      <c r="N249" s="2"/>
      <c r="O249" s="2"/>
      <c r="P249" s="2"/>
    </row>
    <row r="250" spans="9:16" x14ac:dyDescent="0.25">
      <c r="I250" s="62" t="s">
        <v>482</v>
      </c>
      <c r="J250" s="62" t="s">
        <v>225</v>
      </c>
      <c r="K250" s="62" t="s">
        <v>226</v>
      </c>
      <c r="L250" s="62" t="s">
        <v>1555</v>
      </c>
      <c r="M250" s="2"/>
      <c r="N250" s="2"/>
      <c r="O250" s="2"/>
      <c r="P250" s="2"/>
    </row>
    <row r="251" spans="9:16" x14ac:dyDescent="0.25">
      <c r="I251" s="62" t="s">
        <v>483</v>
      </c>
      <c r="J251" s="62" t="s">
        <v>171</v>
      </c>
      <c r="K251" s="62" t="s">
        <v>172</v>
      </c>
      <c r="L251" s="62" t="s">
        <v>171</v>
      </c>
      <c r="M251" s="2"/>
      <c r="N251" s="2"/>
      <c r="O251" s="2"/>
      <c r="P251" s="2"/>
    </row>
    <row r="252" spans="9:16" x14ac:dyDescent="0.25">
      <c r="I252" s="62" t="s">
        <v>484</v>
      </c>
      <c r="J252" s="62" t="s">
        <v>196</v>
      </c>
      <c r="K252" s="62" t="s">
        <v>197</v>
      </c>
      <c r="L252" s="62" t="s">
        <v>1555</v>
      </c>
      <c r="M252" s="2"/>
      <c r="N252" s="2"/>
      <c r="O252" s="2"/>
      <c r="P252" s="2"/>
    </row>
    <row r="253" spans="9:16" x14ac:dyDescent="0.25">
      <c r="I253" s="62" t="s">
        <v>485</v>
      </c>
      <c r="J253" s="62" t="s">
        <v>210</v>
      </c>
      <c r="K253" s="62" t="s">
        <v>211</v>
      </c>
      <c r="L253" s="62" t="s">
        <v>1555</v>
      </c>
      <c r="M253" s="2"/>
      <c r="N253" s="2"/>
      <c r="O253" s="2"/>
      <c r="P253" s="2"/>
    </row>
    <row r="254" spans="9:16" x14ac:dyDescent="0.25">
      <c r="I254" s="62" t="s">
        <v>486</v>
      </c>
      <c r="J254" s="62" t="s">
        <v>210</v>
      </c>
      <c r="K254" s="62" t="s">
        <v>211</v>
      </c>
      <c r="L254" s="62" t="s">
        <v>1555</v>
      </c>
      <c r="M254" s="2"/>
      <c r="N254" s="2"/>
      <c r="O254" s="2"/>
      <c r="P254" s="2"/>
    </row>
    <row r="255" spans="9:16" x14ac:dyDescent="0.25">
      <c r="I255" s="62" t="s">
        <v>487</v>
      </c>
      <c r="J255" s="62" t="s">
        <v>196</v>
      </c>
      <c r="K255" s="62" t="s">
        <v>197</v>
      </c>
      <c r="L255" s="62" t="s">
        <v>1555</v>
      </c>
      <c r="M255" s="2"/>
      <c r="N255" s="2"/>
      <c r="O255" s="2"/>
      <c r="P255" s="2"/>
    </row>
    <row r="256" spans="9:16" ht="25.5" x14ac:dyDescent="0.25">
      <c r="I256" s="62" t="s">
        <v>488</v>
      </c>
      <c r="J256" s="62" t="s">
        <v>149</v>
      </c>
      <c r="K256" s="62" t="s">
        <v>150</v>
      </c>
      <c r="L256" s="62" t="s">
        <v>1735</v>
      </c>
      <c r="M256" s="2"/>
      <c r="N256" s="2"/>
      <c r="O256" s="2"/>
      <c r="P256" s="2"/>
    </row>
    <row r="257" spans="9:16" x14ac:dyDescent="0.25">
      <c r="I257" s="62" t="s">
        <v>489</v>
      </c>
      <c r="J257" s="62" t="s">
        <v>137</v>
      </c>
      <c r="K257" s="62" t="s">
        <v>242</v>
      </c>
      <c r="L257" s="62" t="s">
        <v>1555</v>
      </c>
      <c r="M257" s="2"/>
      <c r="N257" s="2"/>
      <c r="O257" s="2"/>
      <c r="P257" s="2"/>
    </row>
    <row r="258" spans="9:16" x14ac:dyDescent="0.25">
      <c r="I258" s="62" t="s">
        <v>490</v>
      </c>
      <c r="J258" s="62" t="s">
        <v>137</v>
      </c>
      <c r="K258" s="62" t="s">
        <v>305</v>
      </c>
      <c r="L258" s="62" t="s">
        <v>1555</v>
      </c>
      <c r="M258" s="2"/>
      <c r="N258" s="2"/>
      <c r="O258" s="2"/>
      <c r="P258" s="2"/>
    </row>
    <row r="259" spans="9:16" x14ac:dyDescent="0.25">
      <c r="I259" s="62" t="s">
        <v>491</v>
      </c>
      <c r="J259" s="62" t="s">
        <v>232</v>
      </c>
      <c r="K259" s="62" t="s">
        <v>263</v>
      </c>
      <c r="L259" s="62" t="s">
        <v>1555</v>
      </c>
      <c r="M259" s="2"/>
      <c r="N259" s="2"/>
      <c r="O259" s="2"/>
      <c r="P259" s="2"/>
    </row>
    <row r="260" spans="9:16" x14ac:dyDescent="0.25">
      <c r="I260" s="62" t="s">
        <v>492</v>
      </c>
      <c r="J260" s="62" t="s">
        <v>181</v>
      </c>
      <c r="K260" s="62" t="s">
        <v>280</v>
      </c>
      <c r="L260" s="62" t="s">
        <v>1734</v>
      </c>
      <c r="M260" s="2"/>
      <c r="N260" s="2"/>
      <c r="O260" s="2"/>
      <c r="P260" s="2"/>
    </row>
    <row r="261" spans="9:16" x14ac:dyDescent="0.25">
      <c r="I261" s="62" t="s">
        <v>493</v>
      </c>
      <c r="J261" s="62" t="s">
        <v>210</v>
      </c>
      <c r="K261" s="62" t="s">
        <v>211</v>
      </c>
      <c r="L261" s="62" t="s">
        <v>1555</v>
      </c>
      <c r="M261" s="2"/>
      <c r="N261" s="2"/>
      <c r="O261" s="2"/>
      <c r="P261" s="2"/>
    </row>
    <row r="262" spans="9:16" x14ac:dyDescent="0.25">
      <c r="I262" s="62" t="s">
        <v>494</v>
      </c>
      <c r="J262" s="62" t="s">
        <v>283</v>
      </c>
      <c r="K262" s="62" t="s">
        <v>284</v>
      </c>
      <c r="L262" s="62" t="s">
        <v>1555</v>
      </c>
      <c r="M262" s="2"/>
      <c r="N262" s="2"/>
      <c r="O262" s="2"/>
      <c r="P262" s="2"/>
    </row>
    <row r="263" spans="9:16" ht="25.5" x14ac:dyDescent="0.25">
      <c r="I263" s="62" t="s">
        <v>495</v>
      </c>
      <c r="J263" s="62" t="s">
        <v>229</v>
      </c>
      <c r="K263" s="62" t="s">
        <v>230</v>
      </c>
      <c r="L263" s="62" t="s">
        <v>1729</v>
      </c>
      <c r="M263" s="2"/>
      <c r="N263" s="2"/>
      <c r="O263" s="2"/>
      <c r="P263" s="2"/>
    </row>
    <row r="264" spans="9:16" x14ac:dyDescent="0.25">
      <c r="I264" s="62" t="s">
        <v>496</v>
      </c>
      <c r="J264" s="62" t="s">
        <v>196</v>
      </c>
      <c r="K264" s="62" t="s">
        <v>197</v>
      </c>
      <c r="L264" s="62" t="s">
        <v>1555</v>
      </c>
      <c r="M264" s="2"/>
      <c r="N264" s="2"/>
      <c r="O264" s="2"/>
      <c r="P264" s="2"/>
    </row>
    <row r="265" spans="9:16" x14ac:dyDescent="0.25">
      <c r="I265" s="62" t="s">
        <v>497</v>
      </c>
      <c r="J265" s="62" t="s">
        <v>359</v>
      </c>
      <c r="K265" s="62" t="s">
        <v>360</v>
      </c>
      <c r="L265" s="62" t="s">
        <v>1555</v>
      </c>
      <c r="M265" s="2"/>
      <c r="N265" s="2"/>
      <c r="O265" s="2"/>
      <c r="P265" s="2"/>
    </row>
    <row r="266" spans="9:16" x14ac:dyDescent="0.25">
      <c r="I266" s="62" t="s">
        <v>498</v>
      </c>
      <c r="J266" s="62" t="s">
        <v>232</v>
      </c>
      <c r="K266" s="62" t="s">
        <v>263</v>
      </c>
      <c r="L266" s="62" t="s">
        <v>1555</v>
      </c>
      <c r="M266" s="2"/>
      <c r="N266" s="2"/>
      <c r="O266" s="2"/>
      <c r="P266" s="2"/>
    </row>
    <row r="267" spans="9:16" x14ac:dyDescent="0.25">
      <c r="I267" s="62" t="s">
        <v>499</v>
      </c>
      <c r="J267" s="62" t="s">
        <v>188</v>
      </c>
      <c r="K267" s="62" t="s">
        <v>189</v>
      </c>
      <c r="L267" s="62" t="s">
        <v>1555</v>
      </c>
      <c r="M267" s="2"/>
      <c r="N267" s="2"/>
      <c r="O267" s="2"/>
      <c r="P267" s="2"/>
    </row>
    <row r="268" spans="9:16" x14ac:dyDescent="0.25">
      <c r="I268" s="62" t="s">
        <v>500</v>
      </c>
      <c r="J268" s="62" t="s">
        <v>291</v>
      </c>
      <c r="K268" s="62" t="s">
        <v>292</v>
      </c>
      <c r="L268" s="62" t="s">
        <v>1555</v>
      </c>
      <c r="M268" s="2"/>
      <c r="N268" s="2"/>
      <c r="O268" s="2"/>
      <c r="P268" s="2"/>
    </row>
    <row r="269" spans="9:16" x14ac:dyDescent="0.25">
      <c r="I269" s="62" t="s">
        <v>501</v>
      </c>
      <c r="J269" s="62" t="s">
        <v>232</v>
      </c>
      <c r="K269" s="62" t="s">
        <v>263</v>
      </c>
      <c r="L269" s="62" t="s">
        <v>1555</v>
      </c>
      <c r="M269" s="2"/>
      <c r="N269" s="2"/>
      <c r="O269" s="2"/>
      <c r="P269" s="2"/>
    </row>
    <row r="270" spans="9:16" x14ac:dyDescent="0.25">
      <c r="I270" s="62" t="s">
        <v>502</v>
      </c>
      <c r="J270" s="62" t="s">
        <v>359</v>
      </c>
      <c r="K270" s="62" t="s">
        <v>360</v>
      </c>
      <c r="L270" s="62" t="s">
        <v>1555</v>
      </c>
      <c r="M270" s="2"/>
      <c r="N270" s="2"/>
      <c r="O270" s="2"/>
      <c r="P270" s="2"/>
    </row>
    <row r="271" spans="9:16" x14ac:dyDescent="0.25">
      <c r="I271" s="62" t="s">
        <v>503</v>
      </c>
      <c r="J271" s="62" t="s">
        <v>235</v>
      </c>
      <c r="K271" s="62" t="s">
        <v>236</v>
      </c>
      <c r="L271" s="62" t="s">
        <v>1555</v>
      </c>
      <c r="M271" s="2"/>
      <c r="N271" s="2"/>
      <c r="O271" s="2"/>
      <c r="P271" s="2"/>
    </row>
    <row r="272" spans="9:16" ht="25.5" x14ac:dyDescent="0.25">
      <c r="I272" s="62" t="s">
        <v>504</v>
      </c>
      <c r="J272" s="62" t="s">
        <v>267</v>
      </c>
      <c r="K272" s="62" t="s">
        <v>205</v>
      </c>
      <c r="L272" s="62" t="s">
        <v>1555</v>
      </c>
      <c r="M272" s="2"/>
      <c r="N272" s="2"/>
      <c r="O272" s="2"/>
      <c r="P272" s="2"/>
    </row>
    <row r="273" spans="9:16" x14ac:dyDescent="0.25">
      <c r="I273" s="62" t="s">
        <v>505</v>
      </c>
      <c r="J273" s="62" t="s">
        <v>210</v>
      </c>
      <c r="K273" s="62" t="s">
        <v>211</v>
      </c>
      <c r="L273" s="62" t="s">
        <v>1555</v>
      </c>
      <c r="M273" s="2"/>
      <c r="N273" s="2"/>
      <c r="O273" s="2"/>
      <c r="P273" s="2"/>
    </row>
    <row r="274" spans="9:16" ht="25.5" x14ac:dyDescent="0.25">
      <c r="I274" s="62" t="s">
        <v>506</v>
      </c>
      <c r="J274" s="62" t="s">
        <v>232</v>
      </c>
      <c r="K274" s="62" t="s">
        <v>205</v>
      </c>
      <c r="L274" s="62" t="s">
        <v>1555</v>
      </c>
      <c r="M274" s="2"/>
      <c r="N274" s="2"/>
      <c r="O274" s="2"/>
      <c r="P274" s="2"/>
    </row>
    <row r="275" spans="9:16" x14ac:dyDescent="0.25">
      <c r="I275" s="62" t="s">
        <v>507</v>
      </c>
      <c r="J275" s="62" t="s">
        <v>166</v>
      </c>
      <c r="K275" s="62" t="s">
        <v>167</v>
      </c>
      <c r="L275" s="62" t="s">
        <v>1555</v>
      </c>
      <c r="M275" s="2"/>
      <c r="N275" s="2"/>
      <c r="O275" s="2"/>
      <c r="P275" s="2"/>
    </row>
    <row r="276" spans="9:16" x14ac:dyDescent="0.25">
      <c r="I276" s="62" t="s">
        <v>508</v>
      </c>
      <c r="J276" s="62" t="s">
        <v>232</v>
      </c>
      <c r="K276" s="62" t="s">
        <v>263</v>
      </c>
      <c r="L276" s="62" t="s">
        <v>1555</v>
      </c>
      <c r="M276" s="2"/>
      <c r="N276" s="2"/>
      <c r="O276" s="2"/>
      <c r="P276" s="2"/>
    </row>
    <row r="277" spans="9:16" x14ac:dyDescent="0.25">
      <c r="I277" s="62" t="s">
        <v>509</v>
      </c>
      <c r="J277" s="62" t="s">
        <v>188</v>
      </c>
      <c r="K277" s="62" t="s">
        <v>189</v>
      </c>
      <c r="L277" s="62" t="s">
        <v>1555</v>
      </c>
      <c r="M277" s="2"/>
      <c r="N277" s="2"/>
      <c r="O277" s="2"/>
      <c r="P277" s="2"/>
    </row>
    <row r="278" spans="9:16" ht="25.5" x14ac:dyDescent="0.25">
      <c r="I278" s="62" t="s">
        <v>510</v>
      </c>
      <c r="J278" s="62" t="s">
        <v>149</v>
      </c>
      <c r="K278" s="62" t="s">
        <v>150</v>
      </c>
      <c r="L278" s="62" t="s">
        <v>1555</v>
      </c>
      <c r="M278" s="2"/>
      <c r="N278" s="2"/>
      <c r="O278" s="2"/>
      <c r="P278" s="2"/>
    </row>
    <row r="279" spans="9:16" ht="25.5" x14ac:dyDescent="0.25">
      <c r="I279" s="62" t="s">
        <v>511</v>
      </c>
      <c r="J279" s="62" t="s">
        <v>149</v>
      </c>
      <c r="K279" s="62" t="s">
        <v>150</v>
      </c>
      <c r="L279" s="62" t="s">
        <v>1555</v>
      </c>
      <c r="M279" s="2"/>
      <c r="N279" s="2"/>
      <c r="O279" s="2"/>
      <c r="P279" s="2"/>
    </row>
    <row r="280" spans="9:16" x14ac:dyDescent="0.25">
      <c r="I280" s="62" t="s">
        <v>512</v>
      </c>
      <c r="J280" s="62" t="s">
        <v>232</v>
      </c>
      <c r="K280" s="62" t="s">
        <v>263</v>
      </c>
      <c r="L280" s="62" t="s">
        <v>1555</v>
      </c>
      <c r="M280" s="2"/>
      <c r="N280" s="2"/>
      <c r="O280" s="2"/>
      <c r="P280" s="2"/>
    </row>
    <row r="281" spans="9:16" x14ac:dyDescent="0.25">
      <c r="I281" s="62" t="s">
        <v>513</v>
      </c>
      <c r="J281" s="62" t="s">
        <v>166</v>
      </c>
      <c r="K281" s="62" t="s">
        <v>167</v>
      </c>
      <c r="L281" s="62" t="s">
        <v>1555</v>
      </c>
      <c r="M281" s="2"/>
      <c r="N281" s="2"/>
      <c r="O281" s="2"/>
      <c r="P281" s="2"/>
    </row>
    <row r="282" spans="9:16" ht="25.5" x14ac:dyDescent="0.25">
      <c r="I282" s="62" t="s">
        <v>514</v>
      </c>
      <c r="J282" s="62" t="s">
        <v>515</v>
      </c>
      <c r="K282" s="62" t="s">
        <v>205</v>
      </c>
      <c r="L282" s="62" t="s">
        <v>1555</v>
      </c>
      <c r="M282" s="2"/>
      <c r="N282" s="2"/>
      <c r="O282" s="2"/>
      <c r="P282" s="2"/>
    </row>
    <row r="283" spans="9:16" x14ac:dyDescent="0.25">
      <c r="I283" s="62" t="s">
        <v>516</v>
      </c>
      <c r="J283" s="62" t="s">
        <v>210</v>
      </c>
      <c r="K283" s="62" t="s">
        <v>211</v>
      </c>
      <c r="L283" s="62" t="s">
        <v>1555</v>
      </c>
      <c r="M283" s="2"/>
      <c r="N283" s="2"/>
      <c r="O283" s="2"/>
      <c r="P283" s="2"/>
    </row>
    <row r="284" spans="9:16" ht="25.5" x14ac:dyDescent="0.25">
      <c r="I284" s="62" t="s">
        <v>517</v>
      </c>
      <c r="J284" s="62" t="s">
        <v>210</v>
      </c>
      <c r="K284" s="62" t="s">
        <v>211</v>
      </c>
      <c r="L284" s="62" t="s">
        <v>1729</v>
      </c>
      <c r="M284" s="2"/>
      <c r="N284" s="2"/>
      <c r="O284" s="2"/>
      <c r="P284" s="2"/>
    </row>
    <row r="285" spans="9:16" x14ac:dyDescent="0.25">
      <c r="I285" s="62" t="s">
        <v>518</v>
      </c>
      <c r="J285" s="62" t="s">
        <v>235</v>
      </c>
      <c r="K285" s="62" t="s">
        <v>236</v>
      </c>
      <c r="L285" s="62" t="s">
        <v>1555</v>
      </c>
      <c r="M285" s="2"/>
      <c r="N285" s="2"/>
      <c r="O285" s="2"/>
      <c r="P285" s="2"/>
    </row>
    <row r="286" spans="9:16" ht="51" x14ac:dyDescent="0.25">
      <c r="I286" s="62" t="s">
        <v>519</v>
      </c>
      <c r="J286" s="62" t="s">
        <v>213</v>
      </c>
      <c r="K286" s="62" t="s">
        <v>214</v>
      </c>
      <c r="L286" s="62" t="s">
        <v>1694</v>
      </c>
      <c r="M286" s="2"/>
      <c r="N286" s="2"/>
      <c r="O286" s="2"/>
      <c r="P286" s="2"/>
    </row>
    <row r="287" spans="9:16" x14ac:dyDescent="0.25">
      <c r="I287" s="62" t="s">
        <v>520</v>
      </c>
      <c r="J287" s="62" t="s">
        <v>196</v>
      </c>
      <c r="K287" s="62" t="s">
        <v>197</v>
      </c>
      <c r="L287" s="62" t="s">
        <v>1555</v>
      </c>
      <c r="M287" s="2"/>
      <c r="N287" s="2"/>
      <c r="O287" s="2"/>
      <c r="P287" s="2"/>
    </row>
    <row r="288" spans="9:16" x14ac:dyDescent="0.25">
      <c r="I288" s="62" t="s">
        <v>521</v>
      </c>
      <c r="J288" s="62" t="s">
        <v>192</v>
      </c>
      <c r="K288" s="62" t="s">
        <v>193</v>
      </c>
      <c r="L288" s="62" t="s">
        <v>1555</v>
      </c>
      <c r="M288" s="2"/>
      <c r="N288" s="2"/>
      <c r="O288" s="2"/>
      <c r="P288" s="2"/>
    </row>
    <row r="289" spans="9:16" ht="25.5" x14ac:dyDescent="0.25">
      <c r="I289" s="62" t="s">
        <v>522</v>
      </c>
      <c r="J289" s="62" t="s">
        <v>137</v>
      </c>
      <c r="K289" s="62" t="s">
        <v>159</v>
      </c>
      <c r="L289" s="62" t="s">
        <v>1727</v>
      </c>
      <c r="M289" s="2"/>
      <c r="N289" s="2"/>
      <c r="O289" s="2"/>
      <c r="P289" s="2"/>
    </row>
    <row r="290" spans="9:16" x14ac:dyDescent="0.25">
      <c r="I290" s="62" t="s">
        <v>523</v>
      </c>
      <c r="J290" s="62" t="s">
        <v>220</v>
      </c>
      <c r="K290" s="62" t="s">
        <v>221</v>
      </c>
      <c r="L290" s="62" t="s">
        <v>1555</v>
      </c>
      <c r="M290" s="2"/>
      <c r="N290" s="2"/>
      <c r="O290" s="2"/>
      <c r="P290" s="2"/>
    </row>
    <row r="291" spans="9:16" ht="25.5" x14ac:dyDescent="0.25">
      <c r="I291" s="62" t="s">
        <v>524</v>
      </c>
      <c r="J291" s="62" t="s">
        <v>216</v>
      </c>
      <c r="K291" s="62" t="s">
        <v>217</v>
      </c>
      <c r="L291" s="62" t="s">
        <v>1682</v>
      </c>
      <c r="M291" s="2"/>
      <c r="N291" s="2"/>
      <c r="O291" s="2"/>
      <c r="P291" s="2"/>
    </row>
    <row r="292" spans="9:16" x14ac:dyDescent="0.25">
      <c r="I292" s="62" t="s">
        <v>525</v>
      </c>
      <c r="J292" s="62" t="s">
        <v>216</v>
      </c>
      <c r="K292" s="62" t="s">
        <v>217</v>
      </c>
      <c r="L292" s="62" t="s">
        <v>1555</v>
      </c>
      <c r="M292" s="2"/>
      <c r="N292" s="2"/>
      <c r="O292" s="2"/>
      <c r="P292" s="2"/>
    </row>
    <row r="293" spans="9:16" x14ac:dyDescent="0.25">
      <c r="I293" s="62" t="s">
        <v>526</v>
      </c>
      <c r="J293" s="62" t="s">
        <v>235</v>
      </c>
      <c r="K293" s="62" t="s">
        <v>236</v>
      </c>
      <c r="L293" s="62" t="s">
        <v>1555</v>
      </c>
      <c r="M293" s="2"/>
      <c r="N293" s="2"/>
      <c r="O293" s="2"/>
      <c r="P293" s="2"/>
    </row>
    <row r="294" spans="9:16" x14ac:dyDescent="0.25">
      <c r="I294" s="62" t="s">
        <v>527</v>
      </c>
      <c r="J294" s="62" t="s">
        <v>137</v>
      </c>
      <c r="K294" s="62" t="s">
        <v>242</v>
      </c>
      <c r="L294" s="62" t="s">
        <v>1555</v>
      </c>
      <c r="M294" s="2"/>
      <c r="N294" s="2"/>
      <c r="O294" s="2"/>
      <c r="P294" s="2"/>
    </row>
    <row r="295" spans="9:16" x14ac:dyDescent="0.25">
      <c r="I295" s="62" t="s">
        <v>528</v>
      </c>
      <c r="J295" s="62" t="s">
        <v>259</v>
      </c>
      <c r="K295" s="62" t="s">
        <v>260</v>
      </c>
      <c r="L295" s="62" t="s">
        <v>1555</v>
      </c>
      <c r="M295" s="2"/>
      <c r="N295" s="2"/>
      <c r="O295" s="2"/>
      <c r="P295" s="2"/>
    </row>
    <row r="296" spans="9:16" x14ac:dyDescent="0.25">
      <c r="I296" s="62" t="s">
        <v>529</v>
      </c>
      <c r="J296" s="62" t="s">
        <v>232</v>
      </c>
      <c r="K296" s="62" t="s">
        <v>263</v>
      </c>
      <c r="L296" s="62" t="s">
        <v>1555</v>
      </c>
      <c r="M296" s="2"/>
      <c r="N296" s="2"/>
      <c r="O296" s="2"/>
      <c r="P296" s="2"/>
    </row>
    <row r="297" spans="9:16" ht="25.5" x14ac:dyDescent="0.25">
      <c r="I297" s="62" t="s">
        <v>530</v>
      </c>
      <c r="J297" s="62" t="s">
        <v>149</v>
      </c>
      <c r="K297" s="62" t="s">
        <v>150</v>
      </c>
      <c r="L297" s="62" t="s">
        <v>1555</v>
      </c>
      <c r="M297" s="2"/>
      <c r="N297" s="2"/>
      <c r="O297" s="2"/>
      <c r="P297" s="2"/>
    </row>
    <row r="298" spans="9:16" x14ac:dyDescent="0.25">
      <c r="I298" s="62" t="s">
        <v>531</v>
      </c>
      <c r="J298" s="62" t="s">
        <v>137</v>
      </c>
      <c r="K298" s="62" t="s">
        <v>242</v>
      </c>
      <c r="L298" s="62" t="s">
        <v>1555</v>
      </c>
      <c r="M298" s="2"/>
      <c r="N298" s="2"/>
      <c r="O298" s="2"/>
      <c r="P298" s="2"/>
    </row>
    <row r="299" spans="9:16" x14ac:dyDescent="0.25">
      <c r="I299" s="62" t="s">
        <v>532</v>
      </c>
      <c r="J299" s="62" t="s">
        <v>220</v>
      </c>
      <c r="K299" s="62" t="s">
        <v>221</v>
      </c>
      <c r="L299" s="62" t="s">
        <v>1555</v>
      </c>
      <c r="M299" s="2"/>
      <c r="N299" s="2"/>
      <c r="O299" s="2"/>
      <c r="P299" s="2"/>
    </row>
    <row r="300" spans="9:16" ht="38.25" x14ac:dyDescent="0.25">
      <c r="I300" s="62" t="s">
        <v>533</v>
      </c>
      <c r="J300" s="62" t="s">
        <v>137</v>
      </c>
      <c r="K300" s="62" t="s">
        <v>242</v>
      </c>
      <c r="L300" s="62" t="s">
        <v>1726</v>
      </c>
      <c r="M300" s="2"/>
      <c r="N300" s="2"/>
      <c r="O300" s="2"/>
      <c r="P300" s="2"/>
    </row>
    <row r="301" spans="9:16" x14ac:dyDescent="0.25">
      <c r="I301" s="62" t="s">
        <v>534</v>
      </c>
      <c r="J301" s="62" t="s">
        <v>225</v>
      </c>
      <c r="K301" s="62" t="s">
        <v>226</v>
      </c>
      <c r="L301" s="62" t="s">
        <v>1555</v>
      </c>
      <c r="M301" s="2"/>
      <c r="N301" s="2"/>
      <c r="O301" s="2"/>
      <c r="P301" s="2"/>
    </row>
    <row r="302" spans="9:16" x14ac:dyDescent="0.25">
      <c r="I302" s="62" t="s">
        <v>535</v>
      </c>
      <c r="J302" s="62" t="s">
        <v>220</v>
      </c>
      <c r="K302" s="62" t="s">
        <v>221</v>
      </c>
      <c r="L302" s="62" t="s">
        <v>1555</v>
      </c>
      <c r="M302" s="2"/>
      <c r="N302" s="2"/>
      <c r="O302" s="2"/>
      <c r="P302" s="2"/>
    </row>
    <row r="303" spans="9:16" x14ac:dyDescent="0.25">
      <c r="I303" s="62" t="s">
        <v>536</v>
      </c>
      <c r="J303" s="62" t="s">
        <v>166</v>
      </c>
      <c r="K303" s="62" t="s">
        <v>167</v>
      </c>
      <c r="L303" s="62" t="s">
        <v>1555</v>
      </c>
      <c r="M303" s="2"/>
      <c r="N303" s="2"/>
      <c r="O303" s="2"/>
      <c r="P303" s="2"/>
    </row>
    <row r="304" spans="9:16" x14ac:dyDescent="0.25">
      <c r="I304" s="62" t="s">
        <v>537</v>
      </c>
      <c r="J304" s="62" t="s">
        <v>171</v>
      </c>
      <c r="K304" s="62" t="s">
        <v>172</v>
      </c>
      <c r="L304" s="62" t="s">
        <v>1555</v>
      </c>
      <c r="M304" s="2"/>
      <c r="N304" s="2"/>
      <c r="O304" s="2"/>
      <c r="P304" s="2"/>
    </row>
    <row r="305" spans="9:16" ht="25.5" x14ac:dyDescent="0.25">
      <c r="I305" s="62" t="s">
        <v>538</v>
      </c>
      <c r="J305" s="62" t="s">
        <v>149</v>
      </c>
      <c r="K305" s="62" t="s">
        <v>150</v>
      </c>
      <c r="L305" s="62" t="s">
        <v>1735</v>
      </c>
      <c r="M305" s="2"/>
      <c r="N305" s="2"/>
      <c r="O305" s="2"/>
      <c r="P305" s="2"/>
    </row>
    <row r="306" spans="9:16" x14ac:dyDescent="0.25">
      <c r="I306" s="62" t="s">
        <v>539</v>
      </c>
      <c r="J306" s="62" t="s">
        <v>171</v>
      </c>
      <c r="K306" s="62" t="s">
        <v>172</v>
      </c>
      <c r="L306" s="62" t="s">
        <v>1555</v>
      </c>
      <c r="M306" s="2"/>
      <c r="N306" s="2"/>
      <c r="O306" s="2"/>
      <c r="P306" s="2"/>
    </row>
    <row r="307" spans="9:16" x14ac:dyDescent="0.25">
      <c r="I307" s="62" t="s">
        <v>540</v>
      </c>
      <c r="J307" s="62" t="s">
        <v>181</v>
      </c>
      <c r="K307" s="62" t="s">
        <v>280</v>
      </c>
      <c r="L307" s="62" t="s">
        <v>1734</v>
      </c>
      <c r="M307" s="2"/>
      <c r="N307" s="2"/>
      <c r="O307" s="2"/>
      <c r="P307" s="2"/>
    </row>
    <row r="308" spans="9:16" x14ac:dyDescent="0.25">
      <c r="I308" s="62" t="s">
        <v>541</v>
      </c>
      <c r="J308" s="62" t="s">
        <v>196</v>
      </c>
      <c r="K308" s="62" t="s">
        <v>197</v>
      </c>
      <c r="L308" s="62" t="s">
        <v>1555</v>
      </c>
      <c r="M308" s="2"/>
      <c r="N308" s="2"/>
      <c r="O308" s="2"/>
      <c r="P308" s="2"/>
    </row>
    <row r="309" spans="9:16" x14ac:dyDescent="0.25">
      <c r="I309" s="62" t="s">
        <v>542</v>
      </c>
      <c r="J309" s="62" t="s">
        <v>137</v>
      </c>
      <c r="K309" s="62" t="s">
        <v>138</v>
      </c>
      <c r="L309" s="62" t="s">
        <v>1555</v>
      </c>
      <c r="M309" s="2"/>
      <c r="N309" s="2"/>
      <c r="O309" s="2"/>
      <c r="P309" s="2"/>
    </row>
    <row r="310" spans="9:16" x14ac:dyDescent="0.25">
      <c r="I310" s="62" t="s">
        <v>543</v>
      </c>
      <c r="J310" s="62" t="s">
        <v>166</v>
      </c>
      <c r="K310" s="62" t="s">
        <v>167</v>
      </c>
      <c r="L310" s="62" t="s">
        <v>1555</v>
      </c>
      <c r="M310" s="2"/>
      <c r="N310" s="2"/>
      <c r="O310" s="2"/>
      <c r="P310" s="2"/>
    </row>
    <row r="311" spans="9:16" x14ac:dyDescent="0.25">
      <c r="I311" s="62" t="s">
        <v>544</v>
      </c>
      <c r="J311" s="62" t="s">
        <v>220</v>
      </c>
      <c r="K311" s="62" t="s">
        <v>221</v>
      </c>
      <c r="L311" s="62" t="s">
        <v>1555</v>
      </c>
      <c r="M311" s="2"/>
      <c r="N311" s="2"/>
      <c r="O311" s="2"/>
      <c r="P311" s="2"/>
    </row>
    <row r="312" spans="9:16" ht="25.5" x14ac:dyDescent="0.25">
      <c r="I312" s="62" t="s">
        <v>545</v>
      </c>
      <c r="J312" s="62" t="s">
        <v>210</v>
      </c>
      <c r="K312" s="62" t="s">
        <v>211</v>
      </c>
      <c r="L312" s="62" t="s">
        <v>1731</v>
      </c>
      <c r="M312" s="2"/>
      <c r="N312" s="2"/>
      <c r="O312" s="2"/>
      <c r="P312" s="2"/>
    </row>
    <row r="313" spans="9:16" x14ac:dyDescent="0.25">
      <c r="I313" s="62" t="s">
        <v>546</v>
      </c>
      <c r="J313" s="62" t="s">
        <v>232</v>
      </c>
      <c r="K313" s="62" t="s">
        <v>263</v>
      </c>
      <c r="L313" s="62" t="s">
        <v>1555</v>
      </c>
      <c r="M313" s="2"/>
      <c r="N313" s="2"/>
      <c r="O313" s="2"/>
      <c r="P313" s="2"/>
    </row>
    <row r="314" spans="9:16" x14ac:dyDescent="0.25">
      <c r="I314" s="62" t="s">
        <v>547</v>
      </c>
      <c r="J314" s="62" t="s">
        <v>188</v>
      </c>
      <c r="K314" s="62" t="s">
        <v>189</v>
      </c>
      <c r="L314" s="62" t="s">
        <v>1555</v>
      </c>
      <c r="M314" s="2"/>
      <c r="N314" s="2"/>
      <c r="O314" s="2"/>
      <c r="P314" s="2"/>
    </row>
    <row r="315" spans="9:16" x14ac:dyDescent="0.25">
      <c r="I315" s="62" t="s">
        <v>548</v>
      </c>
      <c r="J315" s="62" t="s">
        <v>192</v>
      </c>
      <c r="K315" s="62" t="s">
        <v>193</v>
      </c>
      <c r="L315" s="62" t="s">
        <v>1555</v>
      </c>
      <c r="M315" s="2"/>
      <c r="N315" s="2"/>
      <c r="O315" s="2"/>
      <c r="P315" s="2"/>
    </row>
    <row r="316" spans="9:16" ht="51" x14ac:dyDescent="0.25">
      <c r="I316" s="62" t="s">
        <v>549</v>
      </c>
      <c r="J316" s="62" t="s">
        <v>213</v>
      </c>
      <c r="K316" s="62" t="s">
        <v>214</v>
      </c>
      <c r="L316" s="62" t="s">
        <v>1694</v>
      </c>
      <c r="M316" s="2"/>
      <c r="N316" s="2"/>
      <c r="O316" s="2"/>
      <c r="P316" s="2"/>
    </row>
    <row r="317" spans="9:16" x14ac:dyDescent="0.25">
      <c r="I317" s="62" t="s">
        <v>550</v>
      </c>
      <c r="J317" s="62" t="s">
        <v>166</v>
      </c>
      <c r="K317" s="62" t="s">
        <v>167</v>
      </c>
      <c r="L317" s="62" t="s">
        <v>1555</v>
      </c>
      <c r="M317" s="2"/>
      <c r="N317" s="2"/>
      <c r="O317" s="2"/>
      <c r="P317" s="2"/>
    </row>
    <row r="318" spans="9:16" x14ac:dyDescent="0.25">
      <c r="I318" s="62" t="s">
        <v>551</v>
      </c>
      <c r="J318" s="62" t="s">
        <v>220</v>
      </c>
      <c r="K318" s="62" t="s">
        <v>221</v>
      </c>
      <c r="L318" s="62" t="s">
        <v>1555</v>
      </c>
      <c r="M318" s="2"/>
      <c r="N318" s="2"/>
      <c r="O318" s="2"/>
      <c r="P318" s="2"/>
    </row>
    <row r="319" spans="9:16" ht="25.5" x14ac:dyDescent="0.25">
      <c r="I319" s="62" t="s">
        <v>552</v>
      </c>
      <c r="J319" s="62" t="s">
        <v>553</v>
      </c>
      <c r="K319" s="62" t="s">
        <v>214</v>
      </c>
      <c r="L319" s="62" t="s">
        <v>1555</v>
      </c>
      <c r="M319" s="2"/>
      <c r="N319" s="2"/>
      <c r="O319" s="2"/>
      <c r="P319" s="2"/>
    </row>
    <row r="320" spans="9:16" x14ac:dyDescent="0.25">
      <c r="I320" s="62" t="s">
        <v>554</v>
      </c>
      <c r="J320" s="62" t="s">
        <v>232</v>
      </c>
      <c r="K320" s="62" t="s">
        <v>263</v>
      </c>
      <c r="L320" s="62" t="s">
        <v>1555</v>
      </c>
      <c r="M320" s="2"/>
      <c r="N320" s="2"/>
      <c r="O320" s="2"/>
      <c r="P320" s="2"/>
    </row>
    <row r="321" spans="9:16" x14ac:dyDescent="0.25">
      <c r="I321" s="62" t="s">
        <v>555</v>
      </c>
      <c r="J321" s="62" t="s">
        <v>196</v>
      </c>
      <c r="K321" s="62" t="s">
        <v>197</v>
      </c>
      <c r="L321" s="62" t="s">
        <v>1555</v>
      </c>
      <c r="M321" s="2"/>
      <c r="N321" s="2"/>
      <c r="O321" s="2"/>
      <c r="P321" s="2"/>
    </row>
    <row r="322" spans="9:16" x14ac:dyDescent="0.25">
      <c r="I322" s="62" t="s">
        <v>556</v>
      </c>
      <c r="J322" s="62" t="s">
        <v>181</v>
      </c>
      <c r="K322" s="62" t="s">
        <v>280</v>
      </c>
      <c r="L322" s="62" t="s">
        <v>1734</v>
      </c>
      <c r="M322" s="2"/>
      <c r="N322" s="2"/>
      <c r="O322" s="2"/>
      <c r="P322" s="2"/>
    </row>
    <row r="323" spans="9:16" x14ac:dyDescent="0.25">
      <c r="I323" s="62" t="s">
        <v>557</v>
      </c>
      <c r="J323" s="62" t="s">
        <v>171</v>
      </c>
      <c r="K323" s="62" t="s">
        <v>172</v>
      </c>
      <c r="L323" s="62" t="s">
        <v>171</v>
      </c>
      <c r="M323" s="2"/>
      <c r="N323" s="2"/>
      <c r="O323" s="2"/>
      <c r="P323" s="2"/>
    </row>
    <row r="324" spans="9:16" x14ac:dyDescent="0.25">
      <c r="I324" s="62" t="s">
        <v>558</v>
      </c>
      <c r="J324" s="62" t="s">
        <v>216</v>
      </c>
      <c r="K324" s="62" t="s">
        <v>217</v>
      </c>
      <c r="L324" s="62" t="s">
        <v>1555</v>
      </c>
      <c r="M324" s="2"/>
      <c r="N324" s="2"/>
      <c r="O324" s="2"/>
      <c r="P324" s="2"/>
    </row>
    <row r="325" spans="9:16" x14ac:dyDescent="0.25">
      <c r="I325" s="62" t="s">
        <v>559</v>
      </c>
      <c r="J325" s="62" t="s">
        <v>192</v>
      </c>
      <c r="K325" s="62" t="s">
        <v>193</v>
      </c>
      <c r="L325" s="62" t="s">
        <v>1555</v>
      </c>
      <c r="M325" s="2"/>
      <c r="N325" s="2"/>
      <c r="O325" s="2"/>
      <c r="P325" s="2"/>
    </row>
    <row r="326" spans="9:16" ht="51" x14ac:dyDescent="0.25">
      <c r="I326" s="62" t="s">
        <v>560</v>
      </c>
      <c r="J326" s="62" t="s">
        <v>213</v>
      </c>
      <c r="K326" s="62" t="s">
        <v>214</v>
      </c>
      <c r="L326" s="62" t="s">
        <v>1694</v>
      </c>
      <c r="M326" s="2"/>
      <c r="N326" s="2"/>
      <c r="O326" s="2"/>
      <c r="P326" s="2"/>
    </row>
    <row r="327" spans="9:16" x14ac:dyDescent="0.25">
      <c r="I327" s="62" t="s">
        <v>561</v>
      </c>
      <c r="J327" s="62" t="s">
        <v>210</v>
      </c>
      <c r="K327" s="62" t="s">
        <v>211</v>
      </c>
      <c r="L327" s="62" t="s">
        <v>1555</v>
      </c>
      <c r="M327" s="2"/>
      <c r="N327" s="2"/>
      <c r="O327" s="2"/>
      <c r="P327" s="2"/>
    </row>
    <row r="328" spans="9:16" x14ac:dyDescent="0.25">
      <c r="I328" s="62" t="s">
        <v>562</v>
      </c>
      <c r="J328" s="62" t="s">
        <v>181</v>
      </c>
      <c r="K328" s="62" t="s">
        <v>182</v>
      </c>
      <c r="L328" s="62" t="s">
        <v>1555</v>
      </c>
      <c r="M328" s="2"/>
      <c r="N328" s="2"/>
      <c r="O328" s="2"/>
      <c r="P328" s="2"/>
    </row>
    <row r="329" spans="9:16" x14ac:dyDescent="0.25">
      <c r="I329" s="62" t="s">
        <v>563</v>
      </c>
      <c r="J329" s="62" t="s">
        <v>188</v>
      </c>
      <c r="K329" s="62" t="s">
        <v>189</v>
      </c>
      <c r="L329" s="62" t="s">
        <v>1555</v>
      </c>
      <c r="M329" s="2"/>
      <c r="N329" s="2"/>
      <c r="O329" s="2"/>
      <c r="P329" s="2"/>
    </row>
    <row r="330" spans="9:16" x14ac:dyDescent="0.25">
      <c r="I330" s="62" t="s">
        <v>564</v>
      </c>
      <c r="J330" s="62" t="s">
        <v>196</v>
      </c>
      <c r="K330" s="62" t="s">
        <v>197</v>
      </c>
      <c r="L330" s="62" t="s">
        <v>1555</v>
      </c>
      <c r="M330" s="2"/>
      <c r="N330" s="2"/>
      <c r="O330" s="2"/>
      <c r="P330" s="2"/>
    </row>
    <row r="331" spans="9:16" x14ac:dyDescent="0.25">
      <c r="I331" s="62" t="s">
        <v>565</v>
      </c>
      <c r="J331" s="62" t="s">
        <v>225</v>
      </c>
      <c r="K331" s="62" t="s">
        <v>226</v>
      </c>
      <c r="L331" s="62" t="s">
        <v>1555</v>
      </c>
      <c r="M331" s="2"/>
      <c r="N331" s="2"/>
      <c r="O331" s="2"/>
      <c r="P331" s="2"/>
    </row>
    <row r="332" spans="9:16" x14ac:dyDescent="0.25">
      <c r="I332" s="62" t="s">
        <v>566</v>
      </c>
      <c r="J332" s="62" t="s">
        <v>196</v>
      </c>
      <c r="K332" s="62" t="s">
        <v>350</v>
      </c>
      <c r="L332" s="62" t="s">
        <v>1555</v>
      </c>
      <c r="M332" s="2"/>
      <c r="N332" s="2"/>
      <c r="O332" s="2"/>
      <c r="P332" s="2"/>
    </row>
    <row r="333" spans="9:16" x14ac:dyDescent="0.25">
      <c r="I333" s="62" t="s">
        <v>567</v>
      </c>
      <c r="J333" s="62" t="s">
        <v>225</v>
      </c>
      <c r="K333" s="62" t="s">
        <v>226</v>
      </c>
      <c r="L333" s="62" t="s">
        <v>1555</v>
      </c>
      <c r="M333" s="2"/>
      <c r="N333" s="2"/>
      <c r="O333" s="2"/>
      <c r="P333" s="2"/>
    </row>
    <row r="334" spans="9:16" ht="25.5" x14ac:dyDescent="0.25">
      <c r="I334" s="62" t="s">
        <v>568</v>
      </c>
      <c r="J334" s="62" t="s">
        <v>383</v>
      </c>
      <c r="K334" s="62" t="s">
        <v>314</v>
      </c>
      <c r="L334" s="62" t="s">
        <v>1733</v>
      </c>
      <c r="M334" s="2"/>
      <c r="N334" s="2"/>
      <c r="O334" s="2"/>
      <c r="P334" s="2"/>
    </row>
    <row r="335" spans="9:16" x14ac:dyDescent="0.25">
      <c r="I335" s="62" t="s">
        <v>569</v>
      </c>
      <c r="J335" s="62" t="s">
        <v>359</v>
      </c>
      <c r="K335" s="62" t="s">
        <v>360</v>
      </c>
      <c r="L335" s="62" t="s">
        <v>1555</v>
      </c>
      <c r="M335" s="2"/>
      <c r="N335" s="2"/>
      <c r="O335" s="2"/>
      <c r="P335" s="2"/>
    </row>
    <row r="336" spans="9:16" x14ac:dyDescent="0.25">
      <c r="I336" s="62" t="s">
        <v>570</v>
      </c>
      <c r="J336" s="62" t="s">
        <v>188</v>
      </c>
      <c r="K336" s="62" t="s">
        <v>189</v>
      </c>
      <c r="L336" s="62" t="s">
        <v>1555</v>
      </c>
      <c r="M336" s="2"/>
      <c r="N336" s="2"/>
      <c r="O336" s="2"/>
      <c r="P336" s="2"/>
    </row>
    <row r="337" spans="9:16" ht="25.5" x14ac:dyDescent="0.25">
      <c r="I337" s="62" t="s">
        <v>571</v>
      </c>
      <c r="J337" s="62" t="s">
        <v>210</v>
      </c>
      <c r="K337" s="62" t="s">
        <v>211</v>
      </c>
      <c r="L337" s="62" t="s">
        <v>1729</v>
      </c>
      <c r="M337" s="2"/>
      <c r="N337" s="2"/>
      <c r="O337" s="2"/>
      <c r="P337" s="2"/>
    </row>
    <row r="338" spans="9:16" x14ac:dyDescent="0.25">
      <c r="I338" s="62" t="s">
        <v>572</v>
      </c>
      <c r="J338" s="62" t="s">
        <v>137</v>
      </c>
      <c r="K338" s="62" t="s">
        <v>138</v>
      </c>
      <c r="L338" s="62" t="s">
        <v>1555</v>
      </c>
      <c r="M338" s="2"/>
      <c r="N338" s="2"/>
      <c r="O338" s="2"/>
      <c r="P338" s="2"/>
    </row>
    <row r="339" spans="9:16" x14ac:dyDescent="0.25">
      <c r="I339" s="62" t="s">
        <v>573</v>
      </c>
      <c r="J339" s="62" t="s">
        <v>210</v>
      </c>
      <c r="K339" s="62" t="s">
        <v>211</v>
      </c>
      <c r="L339" s="62" t="s">
        <v>1555</v>
      </c>
      <c r="M339" s="2"/>
      <c r="N339" s="2"/>
      <c r="O339" s="2"/>
      <c r="P339" s="2"/>
    </row>
    <row r="340" spans="9:16" ht="25.5" x14ac:dyDescent="0.25">
      <c r="I340" s="62" t="s">
        <v>574</v>
      </c>
      <c r="J340" s="62" t="s">
        <v>229</v>
      </c>
      <c r="K340" s="62" t="s">
        <v>230</v>
      </c>
      <c r="L340" s="62" t="s">
        <v>1729</v>
      </c>
      <c r="M340" s="2"/>
      <c r="N340" s="2"/>
      <c r="O340" s="2"/>
      <c r="P340" s="2"/>
    </row>
    <row r="341" spans="9:16" x14ac:dyDescent="0.25">
      <c r="I341" s="62" t="s">
        <v>575</v>
      </c>
      <c r="J341" s="62" t="s">
        <v>210</v>
      </c>
      <c r="K341" s="62" t="s">
        <v>211</v>
      </c>
      <c r="L341" s="62" t="s">
        <v>1555</v>
      </c>
      <c r="M341" s="2"/>
      <c r="N341" s="2"/>
      <c r="O341" s="2"/>
      <c r="P341" s="2"/>
    </row>
    <row r="342" spans="9:16" ht="25.5" x14ac:dyDescent="0.25">
      <c r="I342" s="62" t="s">
        <v>576</v>
      </c>
      <c r="J342" s="62" t="s">
        <v>149</v>
      </c>
      <c r="K342" s="62" t="s">
        <v>150</v>
      </c>
      <c r="L342" s="62" t="s">
        <v>1735</v>
      </c>
      <c r="M342" s="2"/>
      <c r="N342" s="2"/>
      <c r="O342" s="2"/>
      <c r="P342" s="2"/>
    </row>
    <row r="343" spans="9:16" ht="25.5" x14ac:dyDescent="0.25">
      <c r="I343" s="62" t="s">
        <v>577</v>
      </c>
      <c r="J343" s="62" t="s">
        <v>149</v>
      </c>
      <c r="K343" s="62" t="s">
        <v>150</v>
      </c>
      <c r="L343" s="62" t="s">
        <v>1555</v>
      </c>
      <c r="M343" s="2"/>
      <c r="N343" s="2"/>
      <c r="O343" s="2"/>
      <c r="P343" s="2"/>
    </row>
    <row r="344" spans="9:16" x14ac:dyDescent="0.25">
      <c r="I344" s="62" t="s">
        <v>578</v>
      </c>
      <c r="J344" s="62" t="s">
        <v>176</v>
      </c>
      <c r="K344" s="62" t="s">
        <v>177</v>
      </c>
      <c r="L344" s="62" t="s">
        <v>1555</v>
      </c>
      <c r="M344" s="2"/>
      <c r="N344" s="2"/>
      <c r="O344" s="2"/>
      <c r="P344" s="2"/>
    </row>
    <row r="345" spans="9:16" x14ac:dyDescent="0.25">
      <c r="I345" s="62" t="s">
        <v>579</v>
      </c>
      <c r="J345" s="62" t="s">
        <v>196</v>
      </c>
      <c r="K345" s="62" t="s">
        <v>197</v>
      </c>
      <c r="L345" s="62" t="s">
        <v>1555</v>
      </c>
      <c r="M345" s="2"/>
      <c r="N345" s="2"/>
      <c r="O345" s="2"/>
      <c r="P345" s="2"/>
    </row>
    <row r="346" spans="9:16" x14ac:dyDescent="0.25">
      <c r="I346" s="62" t="s">
        <v>580</v>
      </c>
      <c r="J346" s="62" t="s">
        <v>196</v>
      </c>
      <c r="K346" s="62" t="s">
        <v>197</v>
      </c>
      <c r="L346" s="62" t="s">
        <v>1555</v>
      </c>
      <c r="M346" s="2"/>
      <c r="N346" s="2"/>
      <c r="O346" s="2"/>
      <c r="P346" s="2"/>
    </row>
    <row r="347" spans="9:16" x14ac:dyDescent="0.25">
      <c r="I347" s="62" t="s">
        <v>581</v>
      </c>
      <c r="J347" s="62" t="s">
        <v>137</v>
      </c>
      <c r="K347" s="62" t="s">
        <v>242</v>
      </c>
      <c r="L347" s="62" t="s">
        <v>1555</v>
      </c>
      <c r="M347" s="2"/>
      <c r="N347" s="2"/>
      <c r="O347" s="2"/>
      <c r="P347" s="2"/>
    </row>
    <row r="348" spans="9:16" x14ac:dyDescent="0.25">
      <c r="I348" s="62" t="s">
        <v>582</v>
      </c>
      <c r="J348" s="62" t="s">
        <v>137</v>
      </c>
      <c r="K348" s="62" t="s">
        <v>242</v>
      </c>
      <c r="L348" s="62" t="s">
        <v>1555</v>
      </c>
      <c r="M348" s="2"/>
      <c r="N348" s="2"/>
      <c r="O348" s="2"/>
      <c r="P348" s="2"/>
    </row>
    <row r="349" spans="9:16" x14ac:dyDescent="0.25">
      <c r="I349" s="62" t="s">
        <v>583</v>
      </c>
      <c r="J349" s="62" t="s">
        <v>137</v>
      </c>
      <c r="K349" s="62" t="s">
        <v>305</v>
      </c>
      <c r="L349" s="62" t="s">
        <v>1555</v>
      </c>
      <c r="M349" s="2"/>
      <c r="N349" s="2"/>
      <c r="O349" s="2"/>
      <c r="P349" s="2"/>
    </row>
    <row r="350" spans="9:16" x14ac:dyDescent="0.25">
      <c r="I350" s="62" t="s">
        <v>584</v>
      </c>
      <c r="J350" s="62" t="s">
        <v>235</v>
      </c>
      <c r="K350" s="62" t="s">
        <v>236</v>
      </c>
      <c r="L350" s="62" t="s">
        <v>1555</v>
      </c>
      <c r="M350" s="2"/>
      <c r="N350" s="2"/>
      <c r="O350" s="2"/>
      <c r="P350" s="2"/>
    </row>
    <row r="351" spans="9:16" x14ac:dyDescent="0.25">
      <c r="I351" s="62" t="s">
        <v>585</v>
      </c>
      <c r="J351" s="62" t="s">
        <v>188</v>
      </c>
      <c r="K351" s="62" t="s">
        <v>189</v>
      </c>
      <c r="L351" s="62" t="s">
        <v>1555</v>
      </c>
      <c r="M351" s="2"/>
      <c r="N351" s="2"/>
      <c r="O351" s="2"/>
      <c r="P351" s="2"/>
    </row>
    <row r="352" spans="9:16" x14ac:dyDescent="0.25">
      <c r="I352" s="62" t="s">
        <v>586</v>
      </c>
      <c r="J352" s="62" t="s">
        <v>235</v>
      </c>
      <c r="K352" s="62" t="s">
        <v>236</v>
      </c>
      <c r="L352" s="62" t="s">
        <v>1555</v>
      </c>
      <c r="M352" s="2"/>
      <c r="N352" s="2"/>
      <c r="O352" s="2"/>
      <c r="P352" s="2"/>
    </row>
    <row r="353" spans="9:16" x14ac:dyDescent="0.25">
      <c r="I353" s="62" t="s">
        <v>587</v>
      </c>
      <c r="J353" s="62" t="s">
        <v>200</v>
      </c>
      <c r="K353" s="62" t="s">
        <v>201</v>
      </c>
      <c r="L353" s="62" t="s">
        <v>1555</v>
      </c>
      <c r="M353" s="2"/>
      <c r="N353" s="2"/>
      <c r="O353" s="2"/>
      <c r="P353" s="2"/>
    </row>
    <row r="354" spans="9:16" x14ac:dyDescent="0.25">
      <c r="I354" s="62" t="s">
        <v>588</v>
      </c>
      <c r="J354" s="62" t="s">
        <v>283</v>
      </c>
      <c r="K354" s="62" t="s">
        <v>284</v>
      </c>
      <c r="L354" s="62" t="s">
        <v>1555</v>
      </c>
      <c r="M354" s="2"/>
      <c r="N354" s="2"/>
      <c r="O354" s="2"/>
      <c r="P354" s="2"/>
    </row>
    <row r="355" spans="9:16" x14ac:dyDescent="0.25">
      <c r="I355" s="62" t="s">
        <v>589</v>
      </c>
      <c r="J355" s="62" t="s">
        <v>232</v>
      </c>
      <c r="K355" s="62" t="s">
        <v>263</v>
      </c>
      <c r="L355" s="62" t="s">
        <v>1555</v>
      </c>
      <c r="M355" s="2"/>
      <c r="N355" s="2"/>
      <c r="O355" s="2"/>
      <c r="P355" s="2"/>
    </row>
    <row r="356" spans="9:16" x14ac:dyDescent="0.25">
      <c r="I356" s="62" t="s">
        <v>590</v>
      </c>
      <c r="J356" s="62" t="s">
        <v>235</v>
      </c>
      <c r="K356" s="62" t="s">
        <v>236</v>
      </c>
      <c r="L356" s="62" t="s">
        <v>1555</v>
      </c>
      <c r="M356" s="2"/>
      <c r="N356" s="2"/>
      <c r="O356" s="2"/>
      <c r="P356" s="2"/>
    </row>
    <row r="357" spans="9:16" ht="51" x14ac:dyDescent="0.25">
      <c r="I357" s="62" t="s">
        <v>591</v>
      </c>
      <c r="J357" s="62" t="s">
        <v>213</v>
      </c>
      <c r="K357" s="62" t="s">
        <v>214</v>
      </c>
      <c r="L357" s="62" t="s">
        <v>1694</v>
      </c>
      <c r="M357" s="2"/>
      <c r="N357" s="2"/>
      <c r="O357" s="2"/>
      <c r="P357" s="2"/>
    </row>
    <row r="358" spans="9:16" x14ac:dyDescent="0.25">
      <c r="I358" s="62" t="s">
        <v>592</v>
      </c>
      <c r="J358" s="62" t="s">
        <v>229</v>
      </c>
      <c r="K358" s="62" t="s">
        <v>230</v>
      </c>
      <c r="L358" s="62" t="s">
        <v>1555</v>
      </c>
      <c r="M358" s="2"/>
      <c r="N358" s="2"/>
      <c r="O358" s="2"/>
      <c r="P358" s="2"/>
    </row>
    <row r="359" spans="9:16" x14ac:dyDescent="0.25">
      <c r="I359" s="62" t="s">
        <v>593</v>
      </c>
      <c r="J359" s="62" t="s">
        <v>232</v>
      </c>
      <c r="K359" s="62" t="s">
        <v>263</v>
      </c>
      <c r="L359" s="62" t="s">
        <v>1555</v>
      </c>
      <c r="M359" s="2"/>
      <c r="N359" s="2"/>
      <c r="O359" s="2"/>
      <c r="P359" s="2"/>
    </row>
    <row r="360" spans="9:16" x14ac:dyDescent="0.25">
      <c r="I360" s="62" t="s">
        <v>594</v>
      </c>
      <c r="J360" s="62" t="s">
        <v>196</v>
      </c>
      <c r="K360" s="62" t="s">
        <v>197</v>
      </c>
      <c r="L360" s="62" t="s">
        <v>1555</v>
      </c>
      <c r="M360" s="2"/>
      <c r="N360" s="2"/>
      <c r="O360" s="2"/>
      <c r="P360" s="2"/>
    </row>
    <row r="361" spans="9:16" ht="25.5" x14ac:dyDescent="0.25">
      <c r="I361" s="62" t="s">
        <v>595</v>
      </c>
      <c r="J361" s="62" t="s">
        <v>220</v>
      </c>
      <c r="K361" s="62" t="s">
        <v>221</v>
      </c>
      <c r="L361" s="62" t="s">
        <v>1729</v>
      </c>
      <c r="M361" s="2"/>
      <c r="N361" s="2"/>
      <c r="O361" s="2"/>
      <c r="P361" s="2"/>
    </row>
    <row r="362" spans="9:16" x14ac:dyDescent="0.25">
      <c r="I362" s="62" t="s">
        <v>596</v>
      </c>
      <c r="J362" s="62" t="s">
        <v>196</v>
      </c>
      <c r="K362" s="62" t="s">
        <v>350</v>
      </c>
      <c r="L362" s="62" t="s">
        <v>1555</v>
      </c>
      <c r="M362" s="2"/>
      <c r="N362" s="2"/>
      <c r="O362" s="2"/>
      <c r="P362" s="2"/>
    </row>
    <row r="363" spans="9:16" x14ac:dyDescent="0.25">
      <c r="I363" s="62" t="s">
        <v>597</v>
      </c>
      <c r="J363" s="62" t="s">
        <v>188</v>
      </c>
      <c r="K363" s="62" t="s">
        <v>598</v>
      </c>
      <c r="L363" s="62" t="s">
        <v>1555</v>
      </c>
      <c r="M363" s="2"/>
      <c r="N363" s="2"/>
      <c r="O363" s="2"/>
      <c r="P363" s="2"/>
    </row>
    <row r="364" spans="9:16" ht="25.5" x14ac:dyDescent="0.25">
      <c r="I364" s="62" t="s">
        <v>599</v>
      </c>
      <c r="J364" s="62" t="s">
        <v>216</v>
      </c>
      <c r="K364" s="62" t="s">
        <v>217</v>
      </c>
      <c r="L364" s="62" t="s">
        <v>1682</v>
      </c>
      <c r="M364" s="2"/>
      <c r="N364" s="2"/>
      <c r="O364" s="2"/>
      <c r="P364" s="2"/>
    </row>
    <row r="365" spans="9:16" ht="25.5" x14ac:dyDescent="0.25">
      <c r="I365" s="62" t="s">
        <v>600</v>
      </c>
      <c r="J365" s="62" t="s">
        <v>267</v>
      </c>
      <c r="K365" s="62" t="s">
        <v>205</v>
      </c>
      <c r="L365" s="62" t="s">
        <v>267</v>
      </c>
      <c r="M365" s="2"/>
      <c r="N365" s="2"/>
      <c r="O365" s="2"/>
      <c r="P365" s="2"/>
    </row>
    <row r="366" spans="9:16" ht="25.5" x14ac:dyDescent="0.25">
      <c r="I366" s="62" t="s">
        <v>601</v>
      </c>
      <c r="J366" s="62" t="s">
        <v>188</v>
      </c>
      <c r="K366" s="62" t="s">
        <v>205</v>
      </c>
      <c r="L366" s="62" t="s">
        <v>1555</v>
      </c>
      <c r="M366" s="2"/>
      <c r="N366" s="2"/>
      <c r="O366" s="2"/>
      <c r="P366" s="2"/>
    </row>
    <row r="367" spans="9:16" ht="25.5" x14ac:dyDescent="0.25">
      <c r="I367" s="62" t="s">
        <v>602</v>
      </c>
      <c r="J367" s="62" t="s">
        <v>210</v>
      </c>
      <c r="K367" s="62" t="s">
        <v>211</v>
      </c>
      <c r="L367" s="62" t="s">
        <v>1731</v>
      </c>
      <c r="M367" s="2"/>
      <c r="N367" s="2"/>
      <c r="O367" s="2"/>
      <c r="P367" s="2"/>
    </row>
    <row r="368" spans="9:16" x14ac:dyDescent="0.25">
      <c r="I368" s="62" t="s">
        <v>603</v>
      </c>
      <c r="J368" s="62" t="s">
        <v>137</v>
      </c>
      <c r="K368" s="62" t="s">
        <v>242</v>
      </c>
      <c r="L368" s="62" t="s">
        <v>1555</v>
      </c>
      <c r="M368" s="2"/>
      <c r="N368" s="2"/>
      <c r="O368" s="2"/>
      <c r="P368" s="2"/>
    </row>
    <row r="369" spans="9:16" x14ac:dyDescent="0.25">
      <c r="I369" s="62" t="s">
        <v>604</v>
      </c>
      <c r="J369" s="62" t="s">
        <v>235</v>
      </c>
      <c r="K369" s="62" t="s">
        <v>236</v>
      </c>
      <c r="L369" s="62" t="s">
        <v>1555</v>
      </c>
      <c r="M369" s="2"/>
      <c r="N369" s="2"/>
      <c r="O369" s="2"/>
      <c r="P369" s="2"/>
    </row>
    <row r="370" spans="9:16" x14ac:dyDescent="0.25">
      <c r="I370" s="62" t="s">
        <v>605</v>
      </c>
      <c r="J370" s="62" t="s">
        <v>137</v>
      </c>
      <c r="K370" s="62" t="s">
        <v>159</v>
      </c>
      <c r="L370" s="62" t="s">
        <v>1555</v>
      </c>
      <c r="M370" s="2"/>
      <c r="N370" s="2"/>
      <c r="O370" s="2"/>
      <c r="P370" s="2"/>
    </row>
    <row r="371" spans="9:16" x14ac:dyDescent="0.25">
      <c r="I371" s="62" t="s">
        <v>606</v>
      </c>
      <c r="J371" s="62" t="s">
        <v>166</v>
      </c>
      <c r="K371" s="62" t="s">
        <v>167</v>
      </c>
      <c r="L371" s="62" t="s">
        <v>1555</v>
      </c>
      <c r="M371" s="2"/>
      <c r="N371" s="2"/>
      <c r="O371" s="2"/>
      <c r="P371" s="2"/>
    </row>
    <row r="372" spans="9:16" ht="25.5" x14ac:dyDescent="0.25">
      <c r="I372" s="62" t="s">
        <v>607</v>
      </c>
      <c r="J372" s="62" t="s">
        <v>225</v>
      </c>
      <c r="K372" s="62" t="s">
        <v>226</v>
      </c>
      <c r="L372" s="62" t="s">
        <v>1682</v>
      </c>
      <c r="M372" s="2"/>
      <c r="N372" s="2"/>
      <c r="O372" s="2"/>
      <c r="P372" s="2"/>
    </row>
    <row r="373" spans="9:16" x14ac:dyDescent="0.25">
      <c r="I373" s="62" t="s">
        <v>608</v>
      </c>
      <c r="J373" s="62" t="s">
        <v>210</v>
      </c>
      <c r="K373" s="62" t="s">
        <v>211</v>
      </c>
      <c r="L373" s="62" t="s">
        <v>1555</v>
      </c>
      <c r="M373" s="2"/>
      <c r="N373" s="2"/>
      <c r="O373" s="2"/>
      <c r="P373" s="2"/>
    </row>
    <row r="374" spans="9:16" x14ac:dyDescent="0.25">
      <c r="I374" s="62" t="s">
        <v>609</v>
      </c>
      <c r="J374" s="62" t="s">
        <v>188</v>
      </c>
      <c r="K374" s="62" t="s">
        <v>189</v>
      </c>
      <c r="L374" s="62" t="s">
        <v>1555</v>
      </c>
      <c r="M374" s="2"/>
      <c r="N374" s="2"/>
      <c r="O374" s="2"/>
      <c r="P374" s="2"/>
    </row>
    <row r="375" spans="9:16" x14ac:dyDescent="0.25">
      <c r="I375" s="62" t="s">
        <v>610</v>
      </c>
      <c r="J375" s="62" t="s">
        <v>188</v>
      </c>
      <c r="K375" s="62" t="s">
        <v>189</v>
      </c>
      <c r="L375" s="62" t="s">
        <v>1555</v>
      </c>
      <c r="M375" s="2"/>
      <c r="N375" s="2"/>
      <c r="O375" s="2"/>
      <c r="P375" s="2"/>
    </row>
    <row r="376" spans="9:16" x14ac:dyDescent="0.25">
      <c r="I376" s="62" t="s">
        <v>611</v>
      </c>
      <c r="J376" s="62" t="s">
        <v>188</v>
      </c>
      <c r="K376" s="62" t="s">
        <v>189</v>
      </c>
      <c r="L376" s="62" t="s">
        <v>1555</v>
      </c>
      <c r="M376" s="2"/>
      <c r="N376" s="2"/>
      <c r="O376" s="2"/>
      <c r="P376" s="2"/>
    </row>
    <row r="377" spans="9:16" x14ac:dyDescent="0.25">
      <c r="I377" s="62" t="s">
        <v>612</v>
      </c>
      <c r="J377" s="62" t="s">
        <v>188</v>
      </c>
      <c r="K377" s="62" t="s">
        <v>598</v>
      </c>
      <c r="L377" s="62" t="s">
        <v>1555</v>
      </c>
      <c r="M377" s="2"/>
      <c r="N377" s="2"/>
      <c r="O377" s="2"/>
      <c r="P377" s="2"/>
    </row>
    <row r="378" spans="9:16" x14ac:dyDescent="0.25">
      <c r="I378" s="62" t="s">
        <v>613</v>
      </c>
      <c r="J378" s="62" t="s">
        <v>188</v>
      </c>
      <c r="K378" s="62" t="s">
        <v>189</v>
      </c>
      <c r="L378" s="62" t="s">
        <v>1555</v>
      </c>
      <c r="M378" s="2"/>
      <c r="N378" s="2"/>
      <c r="O378" s="2"/>
      <c r="P378" s="2"/>
    </row>
    <row r="379" spans="9:16" x14ac:dyDescent="0.25">
      <c r="I379" s="62" t="s">
        <v>614</v>
      </c>
      <c r="J379" s="62" t="s">
        <v>232</v>
      </c>
      <c r="K379" s="62" t="s">
        <v>263</v>
      </c>
      <c r="L379" s="62" t="s">
        <v>1555</v>
      </c>
      <c r="M379" s="2"/>
      <c r="N379" s="2"/>
      <c r="O379" s="2"/>
      <c r="P379" s="2"/>
    </row>
    <row r="380" spans="9:16" x14ac:dyDescent="0.25">
      <c r="I380" s="62" t="s">
        <v>615</v>
      </c>
      <c r="J380" s="62" t="s">
        <v>188</v>
      </c>
      <c r="K380" s="62" t="s">
        <v>598</v>
      </c>
      <c r="L380" s="62" t="s">
        <v>1555</v>
      </c>
      <c r="M380" s="2"/>
      <c r="N380" s="2"/>
      <c r="O380" s="2"/>
      <c r="P380" s="2"/>
    </row>
    <row r="381" spans="9:16" x14ac:dyDescent="0.25">
      <c r="I381" s="62" t="s">
        <v>616</v>
      </c>
      <c r="J381" s="62" t="s">
        <v>196</v>
      </c>
      <c r="K381" s="62" t="s">
        <v>197</v>
      </c>
      <c r="L381" s="62" t="s">
        <v>1555</v>
      </c>
      <c r="M381" s="2"/>
      <c r="N381" s="2"/>
      <c r="O381" s="2"/>
      <c r="P381" s="2"/>
    </row>
    <row r="382" spans="9:16" x14ac:dyDescent="0.25">
      <c r="I382" s="62" t="s">
        <v>617</v>
      </c>
      <c r="J382" s="62" t="s">
        <v>299</v>
      </c>
      <c r="K382" s="62" t="s">
        <v>300</v>
      </c>
      <c r="L382" s="62" t="s">
        <v>1555</v>
      </c>
      <c r="M382" s="2"/>
      <c r="N382" s="2"/>
      <c r="O382" s="2"/>
      <c r="P382" s="2"/>
    </row>
    <row r="383" spans="9:16" x14ac:dyDescent="0.25">
      <c r="I383" s="62" t="s">
        <v>618</v>
      </c>
      <c r="J383" s="62" t="s">
        <v>359</v>
      </c>
      <c r="K383" s="62" t="s">
        <v>360</v>
      </c>
      <c r="L383" s="62" t="s">
        <v>1555</v>
      </c>
      <c r="M383" s="2"/>
      <c r="N383" s="2"/>
      <c r="O383" s="2"/>
      <c r="P383" s="2"/>
    </row>
    <row r="384" spans="9:16" x14ac:dyDescent="0.25">
      <c r="I384" s="62" t="s">
        <v>619</v>
      </c>
      <c r="J384" s="62" t="s">
        <v>188</v>
      </c>
      <c r="K384" s="62" t="s">
        <v>598</v>
      </c>
      <c r="L384" s="62" t="s">
        <v>1555</v>
      </c>
      <c r="M384" s="2"/>
      <c r="N384" s="2"/>
      <c r="O384" s="2"/>
      <c r="P384" s="2"/>
    </row>
    <row r="385" spans="9:16" x14ac:dyDescent="0.25">
      <c r="I385" s="62" t="s">
        <v>620</v>
      </c>
      <c r="J385" s="62" t="s">
        <v>192</v>
      </c>
      <c r="K385" s="62" t="s">
        <v>193</v>
      </c>
      <c r="L385" s="62" t="s">
        <v>1555</v>
      </c>
      <c r="M385" s="2"/>
      <c r="N385" s="2"/>
      <c r="O385" s="2"/>
      <c r="P385" s="2"/>
    </row>
    <row r="386" spans="9:16" x14ac:dyDescent="0.25">
      <c r="I386" s="62" t="s">
        <v>621</v>
      </c>
      <c r="J386" s="62" t="s">
        <v>196</v>
      </c>
      <c r="K386" s="62" t="s">
        <v>197</v>
      </c>
      <c r="L386" s="62" t="s">
        <v>1555</v>
      </c>
      <c r="M386" s="2"/>
      <c r="N386" s="2"/>
      <c r="O386" s="2"/>
      <c r="P386" s="2"/>
    </row>
    <row r="387" spans="9:16" x14ac:dyDescent="0.25">
      <c r="I387" s="62" t="s">
        <v>622</v>
      </c>
      <c r="J387" s="62" t="s">
        <v>232</v>
      </c>
      <c r="K387" s="62" t="s">
        <v>263</v>
      </c>
      <c r="L387" s="62" t="s">
        <v>1555</v>
      </c>
      <c r="M387" s="2"/>
      <c r="N387" s="2"/>
      <c r="O387" s="2"/>
      <c r="P387" s="2"/>
    </row>
    <row r="388" spans="9:16" x14ac:dyDescent="0.25">
      <c r="I388" s="62" t="s">
        <v>623</v>
      </c>
      <c r="J388" s="62" t="s">
        <v>232</v>
      </c>
      <c r="K388" s="62" t="s">
        <v>233</v>
      </c>
      <c r="L388" s="62" t="s">
        <v>1555</v>
      </c>
      <c r="M388" s="2"/>
      <c r="N388" s="2"/>
      <c r="O388" s="2"/>
      <c r="P388" s="2"/>
    </row>
    <row r="389" spans="9:16" x14ac:dyDescent="0.25">
      <c r="I389" s="62" t="s">
        <v>624</v>
      </c>
      <c r="J389" s="62" t="s">
        <v>176</v>
      </c>
      <c r="K389" s="62" t="s">
        <v>177</v>
      </c>
      <c r="L389" s="62" t="s">
        <v>1555</v>
      </c>
      <c r="M389" s="2"/>
      <c r="N389" s="2"/>
      <c r="O389" s="2"/>
      <c r="P389" s="2"/>
    </row>
    <row r="390" spans="9:16" x14ac:dyDescent="0.25">
      <c r="I390" s="62" t="s">
        <v>625</v>
      </c>
      <c r="J390" s="62" t="s">
        <v>283</v>
      </c>
      <c r="K390" s="62" t="s">
        <v>284</v>
      </c>
      <c r="L390" s="62" t="s">
        <v>1555</v>
      </c>
      <c r="M390" s="2"/>
      <c r="N390" s="2"/>
      <c r="O390" s="2"/>
      <c r="P390" s="2"/>
    </row>
    <row r="391" spans="9:16" x14ac:dyDescent="0.25">
      <c r="I391" s="62" t="s">
        <v>626</v>
      </c>
      <c r="J391" s="62" t="s">
        <v>176</v>
      </c>
      <c r="K391" s="62" t="s">
        <v>177</v>
      </c>
      <c r="L391" s="62" t="s">
        <v>1555</v>
      </c>
      <c r="M391" s="2"/>
      <c r="N391" s="2"/>
      <c r="O391" s="2"/>
      <c r="P391" s="2"/>
    </row>
    <row r="392" spans="9:16" x14ac:dyDescent="0.25">
      <c r="I392" s="62" t="s">
        <v>627</v>
      </c>
      <c r="J392" s="62" t="s">
        <v>220</v>
      </c>
      <c r="K392" s="62" t="s">
        <v>221</v>
      </c>
      <c r="L392" s="62" t="s">
        <v>1555</v>
      </c>
      <c r="M392" s="2"/>
      <c r="N392" s="2"/>
      <c r="O392" s="2"/>
      <c r="P392" s="2"/>
    </row>
    <row r="393" spans="9:16" x14ac:dyDescent="0.25">
      <c r="I393" s="62" t="s">
        <v>628</v>
      </c>
      <c r="J393" s="62" t="s">
        <v>137</v>
      </c>
      <c r="K393" s="62" t="s">
        <v>159</v>
      </c>
      <c r="L393" s="62" t="s">
        <v>1555</v>
      </c>
      <c r="M393" s="2"/>
      <c r="N393" s="2"/>
      <c r="O393" s="2"/>
      <c r="P393" s="2"/>
    </row>
    <row r="394" spans="9:16" x14ac:dyDescent="0.25">
      <c r="I394" s="62" t="s">
        <v>629</v>
      </c>
      <c r="J394" s="62" t="s">
        <v>188</v>
      </c>
      <c r="K394" s="62" t="s">
        <v>189</v>
      </c>
      <c r="L394" s="62" t="s">
        <v>1555</v>
      </c>
      <c r="M394" s="2"/>
      <c r="N394" s="2"/>
      <c r="O394" s="2"/>
      <c r="P394" s="2"/>
    </row>
    <row r="395" spans="9:16" x14ac:dyDescent="0.25">
      <c r="I395" s="62" t="s">
        <v>630</v>
      </c>
      <c r="J395" s="62" t="s">
        <v>137</v>
      </c>
      <c r="K395" s="62" t="s">
        <v>242</v>
      </c>
      <c r="L395" s="62" t="s">
        <v>1555</v>
      </c>
      <c r="M395" s="2"/>
      <c r="N395" s="2"/>
      <c r="O395" s="2"/>
      <c r="P395" s="2"/>
    </row>
    <row r="396" spans="9:16" x14ac:dyDescent="0.25">
      <c r="I396" s="62" t="s">
        <v>631</v>
      </c>
      <c r="J396" s="62" t="s">
        <v>137</v>
      </c>
      <c r="K396" s="62" t="s">
        <v>305</v>
      </c>
      <c r="L396" s="62" t="s">
        <v>1555</v>
      </c>
      <c r="M396" s="2"/>
      <c r="N396" s="2"/>
      <c r="O396" s="2"/>
      <c r="P396" s="2"/>
    </row>
    <row r="397" spans="9:16" x14ac:dyDescent="0.25">
      <c r="I397" s="62" t="s">
        <v>632</v>
      </c>
      <c r="J397" s="62" t="s">
        <v>196</v>
      </c>
      <c r="K397" s="62" t="s">
        <v>350</v>
      </c>
      <c r="L397" s="62" t="s">
        <v>1555</v>
      </c>
      <c r="M397" s="2"/>
      <c r="N397" s="2"/>
      <c r="O397" s="2"/>
      <c r="P397" s="2"/>
    </row>
    <row r="398" spans="9:16" x14ac:dyDescent="0.25">
      <c r="I398" s="62" t="s">
        <v>633</v>
      </c>
      <c r="J398" s="62" t="s">
        <v>137</v>
      </c>
      <c r="K398" s="62" t="s">
        <v>242</v>
      </c>
      <c r="L398" s="62" t="s">
        <v>1555</v>
      </c>
      <c r="M398" s="2"/>
      <c r="N398" s="2"/>
      <c r="O398" s="2"/>
      <c r="P398" s="2"/>
    </row>
    <row r="399" spans="9:16" x14ac:dyDescent="0.25">
      <c r="I399" s="62" t="s">
        <v>634</v>
      </c>
      <c r="J399" s="62" t="s">
        <v>192</v>
      </c>
      <c r="K399" s="62" t="s">
        <v>193</v>
      </c>
      <c r="L399" s="62" t="s">
        <v>1555</v>
      </c>
      <c r="M399" s="2"/>
      <c r="N399" s="2"/>
      <c r="O399" s="2"/>
      <c r="P399" s="2"/>
    </row>
    <row r="400" spans="9:16" ht="25.5" x14ac:dyDescent="0.25">
      <c r="I400" s="62" t="s">
        <v>635</v>
      </c>
      <c r="J400" s="62" t="s">
        <v>149</v>
      </c>
      <c r="K400" s="62" t="s">
        <v>150</v>
      </c>
      <c r="L400" s="62" t="s">
        <v>1555</v>
      </c>
      <c r="M400" s="2"/>
      <c r="N400" s="2"/>
      <c r="O400" s="2"/>
      <c r="P400" s="2"/>
    </row>
    <row r="401" spans="9:16" x14ac:dyDescent="0.25">
      <c r="I401" s="62" t="s">
        <v>636</v>
      </c>
      <c r="J401" s="62" t="s">
        <v>137</v>
      </c>
      <c r="K401" s="62" t="s">
        <v>138</v>
      </c>
      <c r="L401" s="62" t="s">
        <v>1555</v>
      </c>
      <c r="M401" s="2"/>
      <c r="N401" s="2"/>
      <c r="O401" s="2"/>
      <c r="P401" s="2"/>
    </row>
    <row r="402" spans="9:16" x14ac:dyDescent="0.25">
      <c r="I402" s="62" t="s">
        <v>637</v>
      </c>
      <c r="J402" s="62" t="s">
        <v>188</v>
      </c>
      <c r="K402" s="62" t="s">
        <v>189</v>
      </c>
      <c r="L402" s="62" t="s">
        <v>1555</v>
      </c>
      <c r="M402" s="2"/>
      <c r="N402" s="2"/>
      <c r="O402" s="2"/>
      <c r="P402" s="2"/>
    </row>
    <row r="403" spans="9:16" x14ac:dyDescent="0.25">
      <c r="I403" s="62" t="s">
        <v>638</v>
      </c>
      <c r="J403" s="62" t="s">
        <v>166</v>
      </c>
      <c r="K403" s="62" t="s">
        <v>167</v>
      </c>
      <c r="L403" s="62" t="s">
        <v>1555</v>
      </c>
      <c r="M403" s="2"/>
      <c r="N403" s="2"/>
      <c r="O403" s="2"/>
      <c r="P403" s="2"/>
    </row>
    <row r="404" spans="9:16" x14ac:dyDescent="0.25">
      <c r="I404" s="62" t="s">
        <v>639</v>
      </c>
      <c r="J404" s="62" t="s">
        <v>196</v>
      </c>
      <c r="K404" s="62" t="s">
        <v>197</v>
      </c>
      <c r="L404" s="62" t="s">
        <v>1555</v>
      </c>
      <c r="M404" s="2"/>
      <c r="N404" s="2"/>
      <c r="O404" s="2"/>
      <c r="P404" s="2"/>
    </row>
    <row r="405" spans="9:16" x14ac:dyDescent="0.25">
      <c r="I405" s="62" t="s">
        <v>640</v>
      </c>
      <c r="J405" s="62" t="s">
        <v>232</v>
      </c>
      <c r="K405" s="62" t="s">
        <v>263</v>
      </c>
      <c r="L405" s="62" t="s">
        <v>1555</v>
      </c>
      <c r="M405" s="2"/>
      <c r="N405" s="2"/>
      <c r="O405" s="2"/>
      <c r="P405" s="2"/>
    </row>
    <row r="406" spans="9:16" x14ac:dyDescent="0.25">
      <c r="I406" s="62" t="s">
        <v>641</v>
      </c>
      <c r="J406" s="62" t="s">
        <v>220</v>
      </c>
      <c r="K406" s="62" t="s">
        <v>221</v>
      </c>
      <c r="L406" s="62" t="s">
        <v>1555</v>
      </c>
      <c r="M406" s="2"/>
      <c r="N406" s="2"/>
      <c r="O406" s="2"/>
      <c r="P406" s="2"/>
    </row>
    <row r="407" spans="9:16" x14ac:dyDescent="0.25">
      <c r="I407" s="62" t="s">
        <v>642</v>
      </c>
      <c r="J407" s="62" t="s">
        <v>229</v>
      </c>
      <c r="K407" s="62" t="s">
        <v>230</v>
      </c>
      <c r="L407" s="62" t="s">
        <v>1555</v>
      </c>
      <c r="M407" s="2"/>
      <c r="N407" s="2"/>
      <c r="O407" s="2"/>
      <c r="P407" s="2"/>
    </row>
    <row r="408" spans="9:16" x14ac:dyDescent="0.25">
      <c r="I408" s="62" t="s">
        <v>643</v>
      </c>
      <c r="J408" s="62" t="s">
        <v>188</v>
      </c>
      <c r="K408" s="62" t="s">
        <v>189</v>
      </c>
      <c r="L408" s="62" t="s">
        <v>1555</v>
      </c>
      <c r="M408" s="2"/>
      <c r="N408" s="2"/>
      <c r="O408" s="2"/>
      <c r="P408" s="2"/>
    </row>
    <row r="409" spans="9:16" x14ac:dyDescent="0.25">
      <c r="I409" s="62" t="s">
        <v>644</v>
      </c>
      <c r="J409" s="62" t="s">
        <v>210</v>
      </c>
      <c r="K409" s="62" t="s">
        <v>211</v>
      </c>
      <c r="L409" s="62" t="s">
        <v>1555</v>
      </c>
      <c r="M409" s="2"/>
      <c r="N409" s="2"/>
      <c r="O409" s="2"/>
      <c r="P409" s="2"/>
    </row>
    <row r="410" spans="9:16" x14ac:dyDescent="0.25">
      <c r="I410" s="62" t="s">
        <v>645</v>
      </c>
      <c r="J410" s="62" t="s">
        <v>220</v>
      </c>
      <c r="K410" s="62" t="s">
        <v>221</v>
      </c>
      <c r="L410" s="62" t="s">
        <v>1555</v>
      </c>
      <c r="M410" s="2"/>
      <c r="N410" s="2"/>
      <c r="O410" s="2"/>
      <c r="P410" s="2"/>
    </row>
    <row r="411" spans="9:16" x14ac:dyDescent="0.25">
      <c r="I411" s="62" t="s">
        <v>646</v>
      </c>
      <c r="J411" s="62" t="s">
        <v>137</v>
      </c>
      <c r="K411" s="62" t="s">
        <v>242</v>
      </c>
      <c r="L411" s="62" t="s">
        <v>1555</v>
      </c>
      <c r="M411" s="2"/>
      <c r="N411" s="2"/>
      <c r="O411" s="2"/>
      <c r="P411" s="2"/>
    </row>
    <row r="412" spans="9:16" x14ac:dyDescent="0.25">
      <c r="I412" s="62" t="s">
        <v>647</v>
      </c>
      <c r="J412" s="62" t="s">
        <v>176</v>
      </c>
      <c r="K412" s="62" t="s">
        <v>177</v>
      </c>
      <c r="L412" s="62" t="s">
        <v>1555</v>
      </c>
      <c r="M412" s="2"/>
      <c r="N412" s="2"/>
      <c r="O412" s="2"/>
      <c r="P412" s="2"/>
    </row>
    <row r="413" spans="9:16" x14ac:dyDescent="0.25">
      <c r="I413" s="62" t="s">
        <v>648</v>
      </c>
      <c r="J413" s="62" t="s">
        <v>196</v>
      </c>
      <c r="K413" s="62" t="s">
        <v>197</v>
      </c>
      <c r="L413" s="62" t="s">
        <v>1555</v>
      </c>
      <c r="M413" s="2"/>
      <c r="N413" s="2"/>
      <c r="O413" s="2"/>
      <c r="P413" s="2"/>
    </row>
    <row r="414" spans="9:16" x14ac:dyDescent="0.25">
      <c r="I414" s="62" t="s">
        <v>649</v>
      </c>
      <c r="J414" s="62" t="s">
        <v>188</v>
      </c>
      <c r="K414" s="62" t="s">
        <v>189</v>
      </c>
      <c r="L414" s="62" t="s">
        <v>1555</v>
      </c>
      <c r="M414" s="2"/>
      <c r="N414" s="2"/>
      <c r="O414" s="2"/>
      <c r="P414" s="2"/>
    </row>
    <row r="415" spans="9:16" x14ac:dyDescent="0.25">
      <c r="I415" s="62" t="s">
        <v>650</v>
      </c>
      <c r="J415" s="62" t="s">
        <v>210</v>
      </c>
      <c r="K415" s="62" t="s">
        <v>211</v>
      </c>
      <c r="L415" s="62" t="s">
        <v>1555</v>
      </c>
      <c r="M415" s="2"/>
      <c r="N415" s="2"/>
      <c r="O415" s="2"/>
      <c r="P415" s="2"/>
    </row>
    <row r="416" spans="9:16" x14ac:dyDescent="0.25">
      <c r="I416" s="62" t="s">
        <v>651</v>
      </c>
      <c r="J416" s="62" t="s">
        <v>210</v>
      </c>
      <c r="K416" s="62" t="s">
        <v>211</v>
      </c>
      <c r="L416" s="62" t="s">
        <v>1555</v>
      </c>
      <c r="M416" s="2"/>
      <c r="N416" s="2"/>
      <c r="O416" s="2"/>
      <c r="P416" s="2"/>
    </row>
    <row r="417" spans="9:16" x14ac:dyDescent="0.25">
      <c r="I417" s="62" t="s">
        <v>652</v>
      </c>
      <c r="J417" s="62" t="s">
        <v>225</v>
      </c>
      <c r="K417" s="62" t="s">
        <v>226</v>
      </c>
      <c r="L417" s="62" t="s">
        <v>1555</v>
      </c>
      <c r="M417" s="2"/>
      <c r="N417" s="2"/>
      <c r="O417" s="2"/>
      <c r="P417" s="2"/>
    </row>
    <row r="418" spans="9:16" x14ac:dyDescent="0.25">
      <c r="I418" s="62" t="s">
        <v>653</v>
      </c>
      <c r="J418" s="62" t="s">
        <v>166</v>
      </c>
      <c r="K418" s="62" t="s">
        <v>167</v>
      </c>
      <c r="L418" s="62" t="s">
        <v>1555</v>
      </c>
      <c r="M418" s="2"/>
      <c r="N418" s="2"/>
      <c r="O418" s="2"/>
      <c r="P418" s="2"/>
    </row>
    <row r="419" spans="9:16" x14ac:dyDescent="0.25">
      <c r="I419" s="62" t="s">
        <v>654</v>
      </c>
      <c r="J419" s="62" t="s">
        <v>235</v>
      </c>
      <c r="K419" s="62" t="s">
        <v>236</v>
      </c>
      <c r="L419" s="62" t="s">
        <v>1555</v>
      </c>
      <c r="M419" s="2"/>
      <c r="N419" s="2"/>
      <c r="O419" s="2"/>
      <c r="P419" s="2"/>
    </row>
    <row r="420" spans="9:16" x14ac:dyDescent="0.25">
      <c r="I420" s="62" t="s">
        <v>655</v>
      </c>
      <c r="J420" s="62" t="s">
        <v>229</v>
      </c>
      <c r="K420" s="62" t="s">
        <v>230</v>
      </c>
      <c r="L420" s="62" t="s">
        <v>1732</v>
      </c>
      <c r="M420" s="2"/>
      <c r="N420" s="2"/>
      <c r="O420" s="2"/>
      <c r="P420" s="2"/>
    </row>
    <row r="421" spans="9:16" x14ac:dyDescent="0.25">
      <c r="I421" s="62" t="s">
        <v>656</v>
      </c>
      <c r="J421" s="62" t="s">
        <v>196</v>
      </c>
      <c r="K421" s="62" t="s">
        <v>197</v>
      </c>
      <c r="L421" s="62" t="s">
        <v>1555</v>
      </c>
      <c r="M421" s="2"/>
      <c r="N421" s="2"/>
      <c r="O421" s="2"/>
      <c r="P421" s="2"/>
    </row>
    <row r="422" spans="9:16" x14ac:dyDescent="0.25">
      <c r="I422" s="62" t="s">
        <v>657</v>
      </c>
      <c r="J422" s="62" t="s">
        <v>359</v>
      </c>
      <c r="K422" s="62" t="s">
        <v>377</v>
      </c>
      <c r="L422" s="62" t="s">
        <v>1555</v>
      </c>
      <c r="M422" s="2"/>
      <c r="N422" s="2"/>
      <c r="O422" s="2"/>
      <c r="P422" s="2"/>
    </row>
    <row r="423" spans="9:16" x14ac:dyDescent="0.25">
      <c r="I423" s="62" t="s">
        <v>658</v>
      </c>
      <c r="J423" s="62" t="s">
        <v>137</v>
      </c>
      <c r="K423" s="62" t="s">
        <v>138</v>
      </c>
      <c r="L423" s="62" t="s">
        <v>1555</v>
      </c>
      <c r="M423" s="2"/>
      <c r="N423" s="2"/>
      <c r="O423" s="2"/>
      <c r="P423" s="2"/>
    </row>
    <row r="424" spans="9:16" x14ac:dyDescent="0.25">
      <c r="I424" s="62" t="s">
        <v>659</v>
      </c>
      <c r="J424" s="62" t="s">
        <v>188</v>
      </c>
      <c r="K424" s="62" t="s">
        <v>598</v>
      </c>
      <c r="L424" s="62" t="s">
        <v>1555</v>
      </c>
      <c r="M424" s="2"/>
      <c r="N424" s="2"/>
      <c r="O424" s="2"/>
      <c r="P424" s="2"/>
    </row>
    <row r="425" spans="9:16" x14ac:dyDescent="0.25">
      <c r="I425" s="62" t="s">
        <v>660</v>
      </c>
      <c r="J425" s="62" t="s">
        <v>137</v>
      </c>
      <c r="K425" s="62" t="s">
        <v>138</v>
      </c>
      <c r="L425" s="62" t="s">
        <v>1555</v>
      </c>
      <c r="M425" s="2"/>
      <c r="N425" s="2"/>
      <c r="O425" s="2"/>
      <c r="P425" s="2"/>
    </row>
    <row r="426" spans="9:16" x14ac:dyDescent="0.25">
      <c r="I426" s="62" t="s">
        <v>661</v>
      </c>
      <c r="J426" s="62" t="s">
        <v>188</v>
      </c>
      <c r="K426" s="62" t="s">
        <v>189</v>
      </c>
      <c r="L426" s="62" t="s">
        <v>1555</v>
      </c>
      <c r="M426" s="2"/>
      <c r="N426" s="2"/>
      <c r="O426" s="2"/>
      <c r="P426" s="2"/>
    </row>
    <row r="427" spans="9:16" x14ac:dyDescent="0.25">
      <c r="I427" s="62" t="s">
        <v>662</v>
      </c>
      <c r="J427" s="62" t="s">
        <v>188</v>
      </c>
      <c r="K427" s="62" t="s">
        <v>189</v>
      </c>
      <c r="L427" s="62" t="s">
        <v>1555</v>
      </c>
      <c r="M427" s="2"/>
      <c r="N427" s="2"/>
      <c r="O427" s="2"/>
      <c r="P427" s="2"/>
    </row>
    <row r="428" spans="9:16" x14ac:dyDescent="0.25">
      <c r="I428" s="62" t="s">
        <v>663</v>
      </c>
      <c r="J428" s="62" t="s">
        <v>232</v>
      </c>
      <c r="K428" s="62" t="s">
        <v>233</v>
      </c>
      <c r="L428" s="62" t="s">
        <v>1555</v>
      </c>
      <c r="M428" s="2"/>
      <c r="N428" s="2"/>
      <c r="O428" s="2"/>
      <c r="P428" s="2"/>
    </row>
    <row r="429" spans="9:16" x14ac:dyDescent="0.25">
      <c r="I429" s="62" t="s">
        <v>664</v>
      </c>
      <c r="J429" s="62" t="s">
        <v>259</v>
      </c>
      <c r="K429" s="62" t="s">
        <v>260</v>
      </c>
      <c r="L429" s="62" t="s">
        <v>1555</v>
      </c>
      <c r="M429" s="2"/>
      <c r="N429" s="2"/>
      <c r="O429" s="2"/>
      <c r="P429" s="2"/>
    </row>
    <row r="430" spans="9:16" x14ac:dyDescent="0.25">
      <c r="I430" s="62" t="s">
        <v>665</v>
      </c>
      <c r="J430" s="62" t="s">
        <v>196</v>
      </c>
      <c r="K430" s="62" t="s">
        <v>197</v>
      </c>
      <c r="L430" s="62" t="s">
        <v>1555</v>
      </c>
      <c r="M430" s="2"/>
      <c r="N430" s="2"/>
      <c r="O430" s="2"/>
      <c r="P430" s="2"/>
    </row>
    <row r="431" spans="9:16" x14ac:dyDescent="0.25">
      <c r="I431" s="62" t="s">
        <v>666</v>
      </c>
      <c r="J431" s="62" t="s">
        <v>188</v>
      </c>
      <c r="K431" s="62" t="s">
        <v>189</v>
      </c>
      <c r="L431" s="62" t="s">
        <v>1555</v>
      </c>
      <c r="M431" s="2"/>
      <c r="N431" s="2"/>
      <c r="O431" s="2"/>
      <c r="P431" s="2"/>
    </row>
    <row r="432" spans="9:16" ht="25.5" x14ac:dyDescent="0.25">
      <c r="I432" s="62" t="s">
        <v>667</v>
      </c>
      <c r="J432" s="62" t="s">
        <v>188</v>
      </c>
      <c r="K432" s="62" t="s">
        <v>205</v>
      </c>
      <c r="L432" s="62" t="s">
        <v>1555</v>
      </c>
      <c r="M432" s="2"/>
      <c r="N432" s="2"/>
      <c r="O432" s="2"/>
      <c r="P432" s="2"/>
    </row>
    <row r="433" spans="9:16" x14ac:dyDescent="0.25">
      <c r="I433" s="62" t="s">
        <v>668</v>
      </c>
      <c r="J433" s="62" t="s">
        <v>232</v>
      </c>
      <c r="K433" s="62" t="s">
        <v>233</v>
      </c>
      <c r="L433" s="62" t="s">
        <v>1555</v>
      </c>
      <c r="M433" s="2"/>
      <c r="N433" s="2"/>
      <c r="O433" s="2"/>
      <c r="P433" s="2"/>
    </row>
    <row r="434" spans="9:16" x14ac:dyDescent="0.25">
      <c r="I434" s="62" t="s">
        <v>669</v>
      </c>
      <c r="J434" s="62" t="s">
        <v>196</v>
      </c>
      <c r="K434" s="62" t="s">
        <v>197</v>
      </c>
      <c r="L434" s="62" t="s">
        <v>1555</v>
      </c>
      <c r="M434" s="2"/>
      <c r="N434" s="2"/>
      <c r="O434" s="2"/>
      <c r="P434" s="2"/>
    </row>
    <row r="435" spans="9:16" x14ac:dyDescent="0.25">
      <c r="I435" s="62" t="s">
        <v>670</v>
      </c>
      <c r="J435" s="62" t="s">
        <v>232</v>
      </c>
      <c r="K435" s="62" t="s">
        <v>263</v>
      </c>
      <c r="L435" s="62" t="s">
        <v>1555</v>
      </c>
      <c r="M435" s="2"/>
      <c r="N435" s="2"/>
      <c r="O435" s="2"/>
      <c r="P435" s="2"/>
    </row>
    <row r="436" spans="9:16" ht="25.5" x14ac:dyDescent="0.25">
      <c r="I436" s="62" t="s">
        <v>671</v>
      </c>
      <c r="J436" s="62" t="s">
        <v>188</v>
      </c>
      <c r="K436" s="62" t="s">
        <v>205</v>
      </c>
      <c r="L436" s="62" t="s">
        <v>1555</v>
      </c>
      <c r="M436" s="2"/>
      <c r="N436" s="2"/>
      <c r="O436" s="2"/>
      <c r="P436" s="2"/>
    </row>
    <row r="437" spans="9:16" ht="25.5" x14ac:dyDescent="0.25">
      <c r="I437" s="62" t="s">
        <v>672</v>
      </c>
      <c r="J437" s="62" t="s">
        <v>149</v>
      </c>
      <c r="K437" s="62" t="s">
        <v>150</v>
      </c>
      <c r="L437" s="62" t="s">
        <v>1735</v>
      </c>
      <c r="M437" s="2"/>
      <c r="N437" s="2"/>
      <c r="O437" s="2"/>
      <c r="P437" s="2"/>
    </row>
    <row r="438" spans="9:16" x14ac:dyDescent="0.25">
      <c r="I438" s="62" t="s">
        <v>673</v>
      </c>
      <c r="J438" s="62" t="s">
        <v>181</v>
      </c>
      <c r="K438" s="62" t="s">
        <v>182</v>
      </c>
      <c r="L438" s="62" t="s">
        <v>1555</v>
      </c>
      <c r="M438" s="2"/>
      <c r="N438" s="2"/>
      <c r="O438" s="2"/>
      <c r="P438" s="2"/>
    </row>
    <row r="439" spans="9:16" x14ac:dyDescent="0.25">
      <c r="I439" s="62" t="s">
        <v>674</v>
      </c>
      <c r="J439" s="62" t="s">
        <v>196</v>
      </c>
      <c r="K439" s="62" t="s">
        <v>197</v>
      </c>
      <c r="L439" s="62" t="s">
        <v>1555</v>
      </c>
      <c r="M439" s="2"/>
      <c r="N439" s="2"/>
      <c r="O439" s="2"/>
      <c r="P439" s="2"/>
    </row>
    <row r="440" spans="9:16" ht="25.5" x14ac:dyDescent="0.25">
      <c r="I440" s="62" t="s">
        <v>675</v>
      </c>
      <c r="J440" s="62" t="s">
        <v>204</v>
      </c>
      <c r="K440" s="62" t="s">
        <v>205</v>
      </c>
      <c r="L440" s="62" t="s">
        <v>1555</v>
      </c>
      <c r="M440" s="2"/>
      <c r="N440" s="2"/>
      <c r="O440" s="2"/>
      <c r="P440" s="2"/>
    </row>
    <row r="441" spans="9:16" x14ac:dyDescent="0.25">
      <c r="I441" s="62" t="s">
        <v>676</v>
      </c>
      <c r="J441" s="62" t="s">
        <v>216</v>
      </c>
      <c r="K441" s="62" t="s">
        <v>217</v>
      </c>
      <c r="L441" s="62" t="s">
        <v>1555</v>
      </c>
      <c r="M441" s="2"/>
      <c r="N441" s="2"/>
      <c r="O441" s="2"/>
      <c r="P441" s="2"/>
    </row>
    <row r="442" spans="9:16" x14ac:dyDescent="0.25">
      <c r="I442" s="62" t="s">
        <v>677</v>
      </c>
      <c r="J442" s="62" t="s">
        <v>137</v>
      </c>
      <c r="K442" s="62" t="s">
        <v>242</v>
      </c>
      <c r="L442" s="62" t="s">
        <v>1555</v>
      </c>
      <c r="M442" s="2"/>
      <c r="N442" s="2"/>
      <c r="O442" s="2"/>
      <c r="P442" s="2"/>
    </row>
    <row r="443" spans="9:16" ht="25.5" x14ac:dyDescent="0.25">
      <c r="I443" s="62" t="s">
        <v>678</v>
      </c>
      <c r="J443" s="62" t="s">
        <v>149</v>
      </c>
      <c r="K443" s="62" t="s">
        <v>150</v>
      </c>
      <c r="L443" s="62" t="s">
        <v>1555</v>
      </c>
      <c r="M443" s="2"/>
      <c r="N443" s="2"/>
      <c r="O443" s="2"/>
      <c r="P443" s="2"/>
    </row>
    <row r="444" spans="9:16" x14ac:dyDescent="0.25">
      <c r="I444" s="62" t="s">
        <v>679</v>
      </c>
      <c r="J444" s="62" t="s">
        <v>235</v>
      </c>
      <c r="K444" s="62" t="s">
        <v>236</v>
      </c>
      <c r="L444" s="62" t="s">
        <v>1555</v>
      </c>
      <c r="M444" s="2"/>
      <c r="N444" s="2"/>
      <c r="O444" s="2"/>
      <c r="P444" s="2"/>
    </row>
    <row r="445" spans="9:16" x14ac:dyDescent="0.25">
      <c r="I445" s="62" t="s">
        <v>680</v>
      </c>
      <c r="J445" s="62" t="s">
        <v>137</v>
      </c>
      <c r="K445" s="62" t="s">
        <v>242</v>
      </c>
      <c r="L445" s="62" t="s">
        <v>1555</v>
      </c>
      <c r="M445" s="2"/>
      <c r="N445" s="2"/>
      <c r="O445" s="2"/>
      <c r="P445" s="2"/>
    </row>
    <row r="446" spans="9:16" x14ac:dyDescent="0.25">
      <c r="I446" s="62" t="s">
        <v>681</v>
      </c>
      <c r="J446" s="62" t="s">
        <v>176</v>
      </c>
      <c r="K446" s="62" t="s">
        <v>177</v>
      </c>
      <c r="L446" s="62" t="s">
        <v>1555</v>
      </c>
      <c r="M446" s="2"/>
      <c r="N446" s="2"/>
      <c r="O446" s="2"/>
      <c r="P446" s="2"/>
    </row>
    <row r="447" spans="9:16" x14ac:dyDescent="0.25">
      <c r="I447" s="62" t="s">
        <v>682</v>
      </c>
      <c r="J447" s="62" t="s">
        <v>235</v>
      </c>
      <c r="K447" s="62" t="s">
        <v>236</v>
      </c>
      <c r="L447" s="62" t="s">
        <v>1555</v>
      </c>
      <c r="M447" s="2"/>
      <c r="N447" s="2"/>
      <c r="O447" s="2"/>
      <c r="P447" s="2"/>
    </row>
    <row r="448" spans="9:16" x14ac:dyDescent="0.25">
      <c r="I448" s="62" t="s">
        <v>683</v>
      </c>
      <c r="J448" s="62" t="s">
        <v>235</v>
      </c>
      <c r="K448" s="62" t="s">
        <v>236</v>
      </c>
      <c r="L448" s="62" t="s">
        <v>1555</v>
      </c>
      <c r="M448" s="2"/>
      <c r="N448" s="2"/>
      <c r="O448" s="2"/>
      <c r="P448" s="2"/>
    </row>
    <row r="449" spans="9:16" x14ac:dyDescent="0.25">
      <c r="I449" s="62" t="s">
        <v>684</v>
      </c>
      <c r="J449" s="62" t="s">
        <v>235</v>
      </c>
      <c r="K449" s="62" t="s">
        <v>236</v>
      </c>
      <c r="L449" s="62" t="s">
        <v>1555</v>
      </c>
      <c r="M449" s="2"/>
      <c r="N449" s="2"/>
      <c r="O449" s="2"/>
      <c r="P449" s="2"/>
    </row>
    <row r="450" spans="9:16" x14ac:dyDescent="0.25">
      <c r="I450" s="62" t="s">
        <v>685</v>
      </c>
      <c r="J450" s="62" t="s">
        <v>210</v>
      </c>
      <c r="K450" s="62" t="s">
        <v>211</v>
      </c>
      <c r="L450" s="62" t="s">
        <v>1555</v>
      </c>
      <c r="M450" s="2"/>
      <c r="N450" s="2"/>
      <c r="O450" s="2"/>
      <c r="P450" s="2"/>
    </row>
    <row r="451" spans="9:16" x14ac:dyDescent="0.25">
      <c r="I451" s="62" t="s">
        <v>686</v>
      </c>
      <c r="J451" s="62" t="s">
        <v>210</v>
      </c>
      <c r="K451" s="62" t="s">
        <v>211</v>
      </c>
      <c r="L451" s="62" t="s">
        <v>1555</v>
      </c>
      <c r="M451" s="2"/>
      <c r="N451" s="2"/>
      <c r="O451" s="2"/>
      <c r="P451" s="2"/>
    </row>
    <row r="452" spans="9:16" x14ac:dyDescent="0.25">
      <c r="I452" s="62" t="s">
        <v>687</v>
      </c>
      <c r="J452" s="62" t="s">
        <v>313</v>
      </c>
      <c r="K452" s="62" t="s">
        <v>314</v>
      </c>
      <c r="L452" s="62" t="s">
        <v>1555</v>
      </c>
      <c r="M452" s="2"/>
      <c r="N452" s="2"/>
      <c r="O452" s="2"/>
      <c r="P452" s="2"/>
    </row>
    <row r="453" spans="9:16" x14ac:dyDescent="0.25">
      <c r="I453" s="62" t="s">
        <v>688</v>
      </c>
      <c r="J453" s="62" t="s">
        <v>229</v>
      </c>
      <c r="K453" s="62" t="s">
        <v>230</v>
      </c>
      <c r="L453" s="62" t="s">
        <v>1555</v>
      </c>
      <c r="M453" s="2"/>
      <c r="N453" s="2"/>
      <c r="O453" s="2"/>
      <c r="P453" s="2"/>
    </row>
    <row r="454" spans="9:16" x14ac:dyDescent="0.25">
      <c r="I454" s="62" t="s">
        <v>689</v>
      </c>
      <c r="J454" s="62" t="s">
        <v>210</v>
      </c>
      <c r="K454" s="62" t="s">
        <v>211</v>
      </c>
      <c r="L454" s="62" t="s">
        <v>1555</v>
      </c>
      <c r="M454" s="2"/>
      <c r="N454" s="2"/>
      <c r="O454" s="2"/>
      <c r="P454" s="2"/>
    </row>
    <row r="455" spans="9:16" x14ac:dyDescent="0.25">
      <c r="I455" s="62" t="s">
        <v>690</v>
      </c>
      <c r="J455" s="62" t="s">
        <v>176</v>
      </c>
      <c r="K455" s="62" t="s">
        <v>177</v>
      </c>
      <c r="L455" s="62" t="s">
        <v>1555</v>
      </c>
      <c r="M455" s="2"/>
      <c r="N455" s="2"/>
      <c r="O455" s="2"/>
      <c r="P455" s="2"/>
    </row>
    <row r="456" spans="9:16" x14ac:dyDescent="0.25">
      <c r="I456" s="62" t="s">
        <v>691</v>
      </c>
      <c r="J456" s="62" t="s">
        <v>176</v>
      </c>
      <c r="K456" s="62" t="s">
        <v>177</v>
      </c>
      <c r="L456" s="62" t="s">
        <v>1555</v>
      </c>
      <c r="M456" s="2"/>
      <c r="N456" s="2"/>
      <c r="O456" s="2"/>
      <c r="P456" s="2"/>
    </row>
    <row r="457" spans="9:16" x14ac:dyDescent="0.25">
      <c r="I457" s="62" t="s">
        <v>692</v>
      </c>
      <c r="J457" s="62" t="s">
        <v>171</v>
      </c>
      <c r="K457" s="62" t="s">
        <v>172</v>
      </c>
      <c r="L457" s="62" t="s">
        <v>171</v>
      </c>
      <c r="M457" s="2"/>
      <c r="N457" s="2"/>
      <c r="O457" s="2"/>
      <c r="P457" s="2"/>
    </row>
    <row r="458" spans="9:16" x14ac:dyDescent="0.25">
      <c r="I458" s="62" t="s">
        <v>693</v>
      </c>
      <c r="J458" s="62" t="s">
        <v>137</v>
      </c>
      <c r="K458" s="62" t="s">
        <v>242</v>
      </c>
      <c r="L458" s="62" t="s">
        <v>1555</v>
      </c>
      <c r="M458" s="2"/>
      <c r="N458" s="2"/>
      <c r="O458" s="2"/>
      <c r="P458" s="2"/>
    </row>
    <row r="459" spans="9:16" x14ac:dyDescent="0.25">
      <c r="I459" s="62" t="s">
        <v>694</v>
      </c>
      <c r="J459" s="62" t="s">
        <v>137</v>
      </c>
      <c r="K459" s="62" t="s">
        <v>305</v>
      </c>
      <c r="L459" s="62" t="s">
        <v>1555</v>
      </c>
      <c r="M459" s="2"/>
      <c r="N459" s="2"/>
      <c r="O459" s="2"/>
      <c r="P459" s="2"/>
    </row>
    <row r="460" spans="9:16" ht="38.25" x14ac:dyDescent="0.25">
      <c r="I460" s="62" t="s">
        <v>695</v>
      </c>
      <c r="J460" s="62" t="s">
        <v>137</v>
      </c>
      <c r="K460" s="62" t="s">
        <v>242</v>
      </c>
      <c r="L460" s="62" t="s">
        <v>1726</v>
      </c>
      <c r="M460" s="2"/>
      <c r="N460" s="2"/>
      <c r="O460" s="2"/>
      <c r="P460" s="2"/>
    </row>
    <row r="461" spans="9:16" x14ac:dyDescent="0.25">
      <c r="I461" s="62" t="s">
        <v>696</v>
      </c>
      <c r="J461" s="62" t="s">
        <v>232</v>
      </c>
      <c r="K461" s="62" t="s">
        <v>263</v>
      </c>
      <c r="L461" s="62" t="s">
        <v>1555</v>
      </c>
      <c r="M461" s="2"/>
      <c r="N461" s="2"/>
      <c r="O461" s="2"/>
      <c r="P461" s="2"/>
    </row>
    <row r="462" spans="9:16" ht="25.5" x14ac:dyDescent="0.25">
      <c r="I462" s="62" t="s">
        <v>697</v>
      </c>
      <c r="J462" s="62" t="s">
        <v>229</v>
      </c>
      <c r="K462" s="62" t="s">
        <v>230</v>
      </c>
      <c r="L462" s="62" t="s">
        <v>1729</v>
      </c>
      <c r="M462" s="2"/>
      <c r="N462" s="2"/>
      <c r="O462" s="2"/>
      <c r="P462" s="2"/>
    </row>
    <row r="463" spans="9:16" x14ac:dyDescent="0.25">
      <c r="I463" s="62" t="s">
        <v>698</v>
      </c>
      <c r="J463" s="62" t="s">
        <v>220</v>
      </c>
      <c r="K463" s="62" t="s">
        <v>221</v>
      </c>
      <c r="L463" s="62" t="s">
        <v>1555</v>
      </c>
      <c r="M463" s="2"/>
      <c r="N463" s="2"/>
      <c r="O463" s="2"/>
      <c r="P463" s="2"/>
    </row>
    <row r="464" spans="9:16" x14ac:dyDescent="0.25">
      <c r="I464" s="62" t="s">
        <v>699</v>
      </c>
      <c r="J464" s="62" t="s">
        <v>137</v>
      </c>
      <c r="K464" s="62" t="s">
        <v>242</v>
      </c>
      <c r="L464" s="62" t="s">
        <v>1555</v>
      </c>
      <c r="M464" s="2"/>
      <c r="N464" s="2"/>
      <c r="O464" s="2"/>
      <c r="P464" s="2"/>
    </row>
    <row r="465" spans="9:16" x14ac:dyDescent="0.25">
      <c r="I465" s="62" t="s">
        <v>700</v>
      </c>
      <c r="J465" s="62" t="s">
        <v>232</v>
      </c>
      <c r="K465" s="62" t="s">
        <v>233</v>
      </c>
      <c r="L465" s="62" t="s">
        <v>1555</v>
      </c>
      <c r="M465" s="2"/>
      <c r="N465" s="2"/>
      <c r="O465" s="2"/>
      <c r="P465" s="2"/>
    </row>
    <row r="466" spans="9:16" x14ac:dyDescent="0.25">
      <c r="I466" s="62" t="s">
        <v>701</v>
      </c>
      <c r="J466" s="62" t="s">
        <v>137</v>
      </c>
      <c r="K466" s="62" t="s">
        <v>242</v>
      </c>
      <c r="L466" s="62" t="s">
        <v>1555</v>
      </c>
      <c r="M466" s="2"/>
      <c r="N466" s="2"/>
      <c r="O466" s="2"/>
      <c r="P466" s="2"/>
    </row>
    <row r="467" spans="9:16" x14ac:dyDescent="0.25">
      <c r="I467" s="62" t="s">
        <v>702</v>
      </c>
      <c r="J467" s="62" t="s">
        <v>232</v>
      </c>
      <c r="K467" s="62" t="s">
        <v>263</v>
      </c>
      <c r="L467" s="62" t="s">
        <v>1555</v>
      </c>
      <c r="M467" s="2"/>
      <c r="N467" s="2"/>
      <c r="O467" s="2"/>
      <c r="P467" s="2"/>
    </row>
    <row r="468" spans="9:16" x14ac:dyDescent="0.25">
      <c r="I468" s="62" t="s">
        <v>703</v>
      </c>
      <c r="J468" s="62" t="s">
        <v>188</v>
      </c>
      <c r="K468" s="62" t="s">
        <v>189</v>
      </c>
      <c r="L468" s="62" t="s">
        <v>1555</v>
      </c>
      <c r="M468" s="2"/>
      <c r="N468" s="2"/>
      <c r="O468" s="2"/>
      <c r="P468" s="2"/>
    </row>
    <row r="469" spans="9:16" x14ac:dyDescent="0.25">
      <c r="I469" s="62" t="s">
        <v>704</v>
      </c>
      <c r="J469" s="62" t="s">
        <v>196</v>
      </c>
      <c r="K469" s="62" t="s">
        <v>197</v>
      </c>
      <c r="L469" s="62" t="s">
        <v>1555</v>
      </c>
      <c r="M469" s="2"/>
      <c r="N469" s="2"/>
      <c r="O469" s="2"/>
      <c r="P469" s="2"/>
    </row>
    <row r="470" spans="9:16" x14ac:dyDescent="0.25">
      <c r="I470" s="62" t="s">
        <v>705</v>
      </c>
      <c r="J470" s="62" t="s">
        <v>196</v>
      </c>
      <c r="K470" s="62" t="s">
        <v>197</v>
      </c>
      <c r="L470" s="62" t="s">
        <v>1555</v>
      </c>
      <c r="M470" s="2"/>
      <c r="N470" s="2"/>
      <c r="O470" s="2"/>
      <c r="P470" s="2"/>
    </row>
    <row r="471" spans="9:16" x14ac:dyDescent="0.25">
      <c r="I471" s="62" t="s">
        <v>706</v>
      </c>
      <c r="J471" s="62" t="s">
        <v>299</v>
      </c>
      <c r="K471" s="62" t="s">
        <v>300</v>
      </c>
      <c r="L471" s="62" t="s">
        <v>1555</v>
      </c>
      <c r="M471" s="2"/>
      <c r="N471" s="2"/>
      <c r="O471" s="2"/>
      <c r="P471" s="2"/>
    </row>
    <row r="472" spans="9:16" x14ac:dyDescent="0.25">
      <c r="I472" s="62" t="s">
        <v>707</v>
      </c>
      <c r="J472" s="62" t="s">
        <v>188</v>
      </c>
      <c r="K472" s="62" t="s">
        <v>598</v>
      </c>
      <c r="L472" s="62" t="s">
        <v>1555</v>
      </c>
      <c r="M472" s="2"/>
      <c r="N472" s="2"/>
      <c r="O472" s="2"/>
      <c r="P472" s="2"/>
    </row>
    <row r="473" spans="9:16" x14ac:dyDescent="0.25">
      <c r="I473" s="62" t="s">
        <v>708</v>
      </c>
      <c r="J473" s="62" t="s">
        <v>171</v>
      </c>
      <c r="K473" s="62" t="s">
        <v>172</v>
      </c>
      <c r="L473" s="62" t="s">
        <v>1555</v>
      </c>
      <c r="M473" s="2"/>
      <c r="N473" s="2"/>
      <c r="O473" s="2"/>
      <c r="P473" s="2"/>
    </row>
    <row r="474" spans="9:16" x14ac:dyDescent="0.25">
      <c r="I474" s="62" t="s">
        <v>709</v>
      </c>
      <c r="J474" s="62" t="s">
        <v>291</v>
      </c>
      <c r="K474" s="62" t="s">
        <v>292</v>
      </c>
      <c r="L474" s="62" t="s">
        <v>1555</v>
      </c>
      <c r="M474" s="2"/>
      <c r="N474" s="2"/>
      <c r="O474" s="2"/>
      <c r="P474" s="2"/>
    </row>
    <row r="475" spans="9:16" x14ac:dyDescent="0.25">
      <c r="I475" s="62" t="s">
        <v>710</v>
      </c>
      <c r="J475" s="62" t="s">
        <v>176</v>
      </c>
      <c r="K475" s="62" t="s">
        <v>177</v>
      </c>
      <c r="L475" s="62" t="s">
        <v>1555</v>
      </c>
      <c r="M475" s="2"/>
      <c r="N475" s="2"/>
      <c r="O475" s="2"/>
      <c r="P475" s="2"/>
    </row>
    <row r="476" spans="9:16" x14ac:dyDescent="0.25">
      <c r="I476" s="62" t="s">
        <v>711</v>
      </c>
      <c r="J476" s="62" t="s">
        <v>196</v>
      </c>
      <c r="K476" s="62" t="s">
        <v>197</v>
      </c>
      <c r="L476" s="62" t="s">
        <v>1555</v>
      </c>
      <c r="M476" s="2"/>
      <c r="N476" s="2"/>
      <c r="O476" s="2"/>
      <c r="P476" s="2"/>
    </row>
    <row r="477" spans="9:16" x14ac:dyDescent="0.25">
      <c r="I477" s="62" t="s">
        <v>712</v>
      </c>
      <c r="J477" s="62" t="s">
        <v>188</v>
      </c>
      <c r="K477" s="62" t="s">
        <v>189</v>
      </c>
      <c r="L477" s="62" t="s">
        <v>1555</v>
      </c>
      <c r="M477" s="2"/>
      <c r="N477" s="2"/>
      <c r="O477" s="2"/>
      <c r="P477" s="2"/>
    </row>
    <row r="478" spans="9:16" x14ac:dyDescent="0.25">
      <c r="I478" s="62" t="s">
        <v>713</v>
      </c>
      <c r="J478" s="62" t="s">
        <v>232</v>
      </c>
      <c r="K478" s="62" t="s">
        <v>233</v>
      </c>
      <c r="L478" s="62" t="s">
        <v>1555</v>
      </c>
      <c r="M478" s="2"/>
      <c r="N478" s="2"/>
      <c r="O478" s="2"/>
      <c r="P478" s="2"/>
    </row>
    <row r="479" spans="9:16" x14ac:dyDescent="0.25">
      <c r="I479" s="62" t="s">
        <v>714</v>
      </c>
      <c r="J479" s="62" t="s">
        <v>137</v>
      </c>
      <c r="K479" s="62" t="s">
        <v>138</v>
      </c>
      <c r="L479" s="62" t="s">
        <v>1555</v>
      </c>
      <c r="M479" s="2"/>
      <c r="N479" s="2"/>
      <c r="O479" s="2"/>
      <c r="P479" s="2"/>
    </row>
    <row r="480" spans="9:16" x14ac:dyDescent="0.25">
      <c r="I480" s="62" t="s">
        <v>715</v>
      </c>
      <c r="J480" s="62" t="s">
        <v>259</v>
      </c>
      <c r="K480" s="62" t="s">
        <v>260</v>
      </c>
      <c r="L480" s="62" t="s">
        <v>1555</v>
      </c>
      <c r="M480" s="2"/>
      <c r="N480" s="2"/>
      <c r="O480" s="2"/>
      <c r="P480" s="2"/>
    </row>
    <row r="481" spans="9:16" ht="25.5" x14ac:dyDescent="0.25">
      <c r="I481" s="62" t="s">
        <v>716</v>
      </c>
      <c r="J481" s="62" t="s">
        <v>553</v>
      </c>
      <c r="K481" s="62" t="s">
        <v>214</v>
      </c>
      <c r="L481" s="62" t="s">
        <v>1555</v>
      </c>
      <c r="M481" s="2"/>
      <c r="N481" s="2"/>
      <c r="O481" s="2"/>
      <c r="P481" s="2"/>
    </row>
    <row r="482" spans="9:16" x14ac:dyDescent="0.25">
      <c r="I482" s="62" t="s">
        <v>717</v>
      </c>
      <c r="J482" s="62" t="s">
        <v>210</v>
      </c>
      <c r="K482" s="62" t="s">
        <v>211</v>
      </c>
      <c r="L482" s="62" t="s">
        <v>1555</v>
      </c>
      <c r="M482" s="2"/>
      <c r="N482" s="2"/>
      <c r="O482" s="2"/>
      <c r="P482" s="2"/>
    </row>
    <row r="483" spans="9:16" x14ac:dyDescent="0.25">
      <c r="I483" s="62" t="s">
        <v>718</v>
      </c>
      <c r="J483" s="62" t="s">
        <v>220</v>
      </c>
      <c r="K483" s="62" t="s">
        <v>221</v>
      </c>
      <c r="L483" s="62" t="s">
        <v>1555</v>
      </c>
      <c r="M483" s="2"/>
      <c r="N483" s="2"/>
      <c r="O483" s="2"/>
      <c r="P483" s="2"/>
    </row>
    <row r="484" spans="9:16" x14ac:dyDescent="0.25">
      <c r="I484" s="62" t="s">
        <v>719</v>
      </c>
      <c r="J484" s="62" t="s">
        <v>200</v>
      </c>
      <c r="K484" s="62" t="s">
        <v>201</v>
      </c>
      <c r="L484" s="62" t="s">
        <v>1555</v>
      </c>
      <c r="M484" s="2"/>
      <c r="N484" s="2"/>
      <c r="O484" s="2"/>
      <c r="P484" s="2"/>
    </row>
    <row r="485" spans="9:16" ht="25.5" x14ac:dyDescent="0.25">
      <c r="I485" s="62" t="s">
        <v>720</v>
      </c>
      <c r="J485" s="62" t="s">
        <v>149</v>
      </c>
      <c r="K485" s="62" t="s">
        <v>150</v>
      </c>
      <c r="L485" s="62" t="s">
        <v>1555</v>
      </c>
      <c r="M485" s="2"/>
      <c r="N485" s="2"/>
      <c r="O485" s="2"/>
      <c r="P485" s="2"/>
    </row>
    <row r="486" spans="9:16" x14ac:dyDescent="0.25">
      <c r="I486" s="62" t="s">
        <v>721</v>
      </c>
      <c r="J486" s="62" t="s">
        <v>137</v>
      </c>
      <c r="K486" s="62" t="s">
        <v>242</v>
      </c>
      <c r="L486" s="62" t="s">
        <v>1555</v>
      </c>
      <c r="M486" s="2"/>
      <c r="N486" s="2"/>
      <c r="O486" s="2"/>
      <c r="P486" s="2"/>
    </row>
    <row r="487" spans="9:16" x14ac:dyDescent="0.25">
      <c r="I487" s="62" t="s">
        <v>722</v>
      </c>
      <c r="J487" s="62" t="s">
        <v>137</v>
      </c>
      <c r="K487" s="62" t="s">
        <v>305</v>
      </c>
      <c r="L487" s="62" t="s">
        <v>1555</v>
      </c>
      <c r="M487" s="2"/>
      <c r="N487" s="2"/>
      <c r="O487" s="2"/>
      <c r="P487" s="2"/>
    </row>
    <row r="488" spans="9:16" x14ac:dyDescent="0.25">
      <c r="I488" s="62" t="s">
        <v>723</v>
      </c>
      <c r="J488" s="62" t="s">
        <v>210</v>
      </c>
      <c r="K488" s="62" t="s">
        <v>211</v>
      </c>
      <c r="L488" s="62" t="s">
        <v>1555</v>
      </c>
      <c r="M488" s="2"/>
      <c r="N488" s="2"/>
      <c r="O488" s="2"/>
      <c r="P488" s="2"/>
    </row>
    <row r="489" spans="9:16" x14ac:dyDescent="0.25">
      <c r="I489" s="62" t="s">
        <v>724</v>
      </c>
      <c r="J489" s="62" t="s">
        <v>192</v>
      </c>
      <c r="K489" s="62" t="s">
        <v>193</v>
      </c>
      <c r="L489" s="62" t="s">
        <v>1555</v>
      </c>
      <c r="M489" s="2"/>
      <c r="N489" s="2"/>
      <c r="O489" s="2"/>
      <c r="P489" s="2"/>
    </row>
    <row r="490" spans="9:16" x14ac:dyDescent="0.25">
      <c r="I490" s="62" t="s">
        <v>725</v>
      </c>
      <c r="J490" s="62" t="s">
        <v>313</v>
      </c>
      <c r="K490" s="62" t="s">
        <v>314</v>
      </c>
      <c r="L490" s="62" t="s">
        <v>1555</v>
      </c>
      <c r="M490" s="2"/>
      <c r="N490" s="2"/>
      <c r="O490" s="2"/>
      <c r="P490" s="2"/>
    </row>
    <row r="491" spans="9:16" ht="25.5" x14ac:dyDescent="0.25">
      <c r="I491" s="62" t="s">
        <v>726</v>
      </c>
      <c r="J491" s="62" t="s">
        <v>192</v>
      </c>
      <c r="K491" s="62" t="s">
        <v>193</v>
      </c>
      <c r="L491" s="62" t="s">
        <v>1682</v>
      </c>
      <c r="M491" s="2"/>
      <c r="N491" s="2"/>
      <c r="O491" s="2"/>
      <c r="P491" s="2"/>
    </row>
    <row r="492" spans="9:16" x14ac:dyDescent="0.25">
      <c r="I492" s="62" t="s">
        <v>727</v>
      </c>
      <c r="J492" s="62" t="s">
        <v>216</v>
      </c>
      <c r="K492" s="62" t="s">
        <v>217</v>
      </c>
      <c r="L492" s="62" t="s">
        <v>1555</v>
      </c>
      <c r="M492" s="2"/>
      <c r="N492" s="2"/>
      <c r="O492" s="2"/>
      <c r="P492" s="2"/>
    </row>
    <row r="493" spans="9:16" x14ac:dyDescent="0.25">
      <c r="I493" s="62" t="s">
        <v>728</v>
      </c>
      <c r="J493" s="62" t="s">
        <v>210</v>
      </c>
      <c r="K493" s="62" t="s">
        <v>211</v>
      </c>
      <c r="L493" s="62" t="s">
        <v>1555</v>
      </c>
      <c r="M493" s="2"/>
      <c r="N493" s="2"/>
      <c r="O493" s="2"/>
      <c r="P493" s="2"/>
    </row>
    <row r="494" spans="9:16" ht="25.5" x14ac:dyDescent="0.25">
      <c r="I494" s="62" t="s">
        <v>729</v>
      </c>
      <c r="J494" s="62" t="s">
        <v>166</v>
      </c>
      <c r="K494" s="62" t="s">
        <v>167</v>
      </c>
      <c r="L494" s="62" t="s">
        <v>1733</v>
      </c>
      <c r="M494" s="2"/>
      <c r="N494" s="2"/>
      <c r="O494" s="2"/>
      <c r="P494" s="2"/>
    </row>
    <row r="495" spans="9:16" x14ac:dyDescent="0.25">
      <c r="I495" s="62" t="s">
        <v>730</v>
      </c>
      <c r="J495" s="62" t="s">
        <v>200</v>
      </c>
      <c r="K495" s="62" t="s">
        <v>201</v>
      </c>
      <c r="L495" s="62" t="s">
        <v>1555</v>
      </c>
      <c r="M495" s="2"/>
      <c r="N495" s="2"/>
      <c r="O495" s="2"/>
      <c r="P495" s="2"/>
    </row>
    <row r="496" spans="9:16" x14ac:dyDescent="0.25">
      <c r="I496" s="62" t="s">
        <v>731</v>
      </c>
      <c r="J496" s="62" t="s">
        <v>188</v>
      </c>
      <c r="K496" s="62" t="s">
        <v>189</v>
      </c>
      <c r="L496" s="62" t="s">
        <v>1555</v>
      </c>
      <c r="M496" s="2"/>
      <c r="N496" s="2"/>
      <c r="O496" s="2"/>
      <c r="P496" s="2"/>
    </row>
    <row r="497" spans="9:16" ht="51" x14ac:dyDescent="0.25">
      <c r="I497" s="62" t="s">
        <v>732</v>
      </c>
      <c r="J497" s="62" t="s">
        <v>213</v>
      </c>
      <c r="K497" s="62" t="s">
        <v>214</v>
      </c>
      <c r="L497" s="62" t="s">
        <v>1694</v>
      </c>
      <c r="M497" s="2"/>
      <c r="N497" s="2"/>
      <c r="O497" s="2"/>
      <c r="P497" s="2"/>
    </row>
    <row r="498" spans="9:16" x14ac:dyDescent="0.25">
      <c r="I498" s="62" t="s">
        <v>733</v>
      </c>
      <c r="J498" s="62" t="s">
        <v>188</v>
      </c>
      <c r="K498" s="62" t="s">
        <v>189</v>
      </c>
      <c r="L498" s="62" t="s">
        <v>1555</v>
      </c>
      <c r="M498" s="2"/>
      <c r="N498" s="2"/>
      <c r="O498" s="2"/>
      <c r="P498" s="2"/>
    </row>
    <row r="499" spans="9:16" ht="25.5" x14ac:dyDescent="0.25">
      <c r="I499" s="62" t="s">
        <v>734</v>
      </c>
      <c r="J499" s="62" t="s">
        <v>192</v>
      </c>
      <c r="K499" s="62" t="s">
        <v>193</v>
      </c>
      <c r="L499" s="62" t="s">
        <v>1682</v>
      </c>
      <c r="M499" s="2"/>
      <c r="N499" s="2"/>
      <c r="O499" s="2"/>
      <c r="P499" s="2"/>
    </row>
    <row r="500" spans="9:16" x14ac:dyDescent="0.25">
      <c r="I500" s="62" t="s">
        <v>734</v>
      </c>
      <c r="J500" s="62" t="s">
        <v>196</v>
      </c>
      <c r="K500" s="62" t="s">
        <v>197</v>
      </c>
      <c r="L500" s="62" t="s">
        <v>1555</v>
      </c>
      <c r="M500" s="2"/>
      <c r="N500" s="2"/>
      <c r="O500" s="2"/>
      <c r="P500" s="2"/>
    </row>
    <row r="501" spans="9:16" ht="25.5" x14ac:dyDescent="0.25">
      <c r="I501" s="62" t="s">
        <v>735</v>
      </c>
      <c r="J501" s="62" t="s">
        <v>553</v>
      </c>
      <c r="K501" s="62" t="s">
        <v>214</v>
      </c>
      <c r="L501" s="62" t="s">
        <v>1555</v>
      </c>
      <c r="M501" s="2"/>
      <c r="N501" s="2"/>
      <c r="O501" s="2"/>
      <c r="P501" s="2"/>
    </row>
    <row r="502" spans="9:16" x14ac:dyDescent="0.25">
      <c r="I502" s="62" t="s">
        <v>736</v>
      </c>
      <c r="J502" s="62" t="s">
        <v>188</v>
      </c>
      <c r="K502" s="62" t="s">
        <v>189</v>
      </c>
      <c r="L502" s="62" t="s">
        <v>1555</v>
      </c>
      <c r="M502" s="2"/>
      <c r="N502" s="2"/>
      <c r="O502" s="2"/>
      <c r="P502" s="2"/>
    </row>
    <row r="503" spans="9:16" x14ac:dyDescent="0.25">
      <c r="I503" s="62" t="s">
        <v>737</v>
      </c>
      <c r="J503" s="62" t="s">
        <v>137</v>
      </c>
      <c r="K503" s="62" t="s">
        <v>242</v>
      </c>
      <c r="L503" s="62" t="s">
        <v>1555</v>
      </c>
      <c r="M503" s="2"/>
      <c r="N503" s="2"/>
      <c r="O503" s="2"/>
      <c r="P503" s="2"/>
    </row>
    <row r="504" spans="9:16" x14ac:dyDescent="0.25">
      <c r="I504" s="62" t="s">
        <v>738</v>
      </c>
      <c r="J504" s="62" t="s">
        <v>176</v>
      </c>
      <c r="K504" s="62" t="s">
        <v>177</v>
      </c>
      <c r="L504" s="62" t="s">
        <v>1555</v>
      </c>
      <c r="M504" s="2"/>
      <c r="N504" s="2"/>
      <c r="O504" s="2"/>
      <c r="P504" s="2"/>
    </row>
    <row r="505" spans="9:16" ht="25.5" x14ac:dyDescent="0.25">
      <c r="I505" s="62" t="s">
        <v>739</v>
      </c>
      <c r="J505" s="62" t="s">
        <v>149</v>
      </c>
      <c r="K505" s="62" t="s">
        <v>150</v>
      </c>
      <c r="L505" s="62" t="s">
        <v>1555</v>
      </c>
      <c r="M505" s="2"/>
      <c r="N505" s="2"/>
      <c r="O505" s="2"/>
      <c r="P505" s="2"/>
    </row>
    <row r="506" spans="9:16" ht="25.5" x14ac:dyDescent="0.25">
      <c r="I506" s="62" t="s">
        <v>740</v>
      </c>
      <c r="J506" s="62" t="s">
        <v>515</v>
      </c>
      <c r="K506" s="62" t="s">
        <v>205</v>
      </c>
      <c r="L506" s="62" t="s">
        <v>1555</v>
      </c>
      <c r="M506" s="2"/>
      <c r="N506" s="2"/>
      <c r="O506" s="2"/>
      <c r="P506" s="2"/>
    </row>
    <row r="507" spans="9:16" ht="25.5" x14ac:dyDescent="0.25">
      <c r="I507" s="62" t="s">
        <v>741</v>
      </c>
      <c r="J507" s="62" t="s">
        <v>204</v>
      </c>
      <c r="K507" s="62" t="s">
        <v>205</v>
      </c>
      <c r="L507" s="62" t="s">
        <v>1555</v>
      </c>
      <c r="M507" s="2"/>
      <c r="N507" s="2"/>
      <c r="O507" s="2"/>
      <c r="P507" s="2"/>
    </row>
    <row r="508" spans="9:16" x14ac:dyDescent="0.25">
      <c r="I508" s="62" t="s">
        <v>742</v>
      </c>
      <c r="J508" s="62" t="s">
        <v>229</v>
      </c>
      <c r="K508" s="62" t="s">
        <v>230</v>
      </c>
      <c r="L508" s="62" t="s">
        <v>1555</v>
      </c>
      <c r="M508" s="2"/>
      <c r="N508" s="2"/>
      <c r="O508" s="2"/>
      <c r="P508" s="2"/>
    </row>
    <row r="509" spans="9:16" x14ac:dyDescent="0.25">
      <c r="I509" s="62" t="s">
        <v>743</v>
      </c>
      <c r="J509" s="62" t="s">
        <v>283</v>
      </c>
      <c r="K509" s="62" t="s">
        <v>284</v>
      </c>
      <c r="L509" s="62" t="s">
        <v>1555</v>
      </c>
      <c r="M509" s="2"/>
      <c r="N509" s="2"/>
      <c r="O509" s="2"/>
      <c r="P509" s="2"/>
    </row>
    <row r="510" spans="9:16" ht="25.5" x14ac:dyDescent="0.25">
      <c r="I510" s="62" t="s">
        <v>744</v>
      </c>
      <c r="J510" s="62" t="s">
        <v>210</v>
      </c>
      <c r="K510" s="62" t="s">
        <v>211</v>
      </c>
      <c r="L510" s="62" t="s">
        <v>1731</v>
      </c>
      <c r="M510" s="2"/>
      <c r="N510" s="2"/>
      <c r="O510" s="2"/>
      <c r="P510" s="2"/>
    </row>
    <row r="511" spans="9:16" x14ac:dyDescent="0.25">
      <c r="I511" s="62" t="s">
        <v>745</v>
      </c>
      <c r="J511" s="62" t="s">
        <v>137</v>
      </c>
      <c r="K511" s="62" t="s">
        <v>138</v>
      </c>
      <c r="L511" s="62" t="s">
        <v>1555</v>
      </c>
      <c r="M511" s="2"/>
      <c r="N511" s="2"/>
      <c r="O511" s="2"/>
      <c r="P511" s="2"/>
    </row>
    <row r="512" spans="9:16" x14ac:dyDescent="0.25">
      <c r="I512" s="62" t="s">
        <v>746</v>
      </c>
      <c r="J512" s="62" t="s">
        <v>210</v>
      </c>
      <c r="K512" s="62" t="s">
        <v>211</v>
      </c>
      <c r="L512" s="62" t="s">
        <v>1555</v>
      </c>
      <c r="M512" s="2"/>
      <c r="N512" s="2"/>
      <c r="O512" s="2"/>
      <c r="P512" s="2"/>
    </row>
    <row r="513" spans="9:16" x14ac:dyDescent="0.25">
      <c r="I513" s="62" t="s">
        <v>747</v>
      </c>
      <c r="J513" s="62" t="s">
        <v>359</v>
      </c>
      <c r="K513" s="62" t="s">
        <v>377</v>
      </c>
      <c r="L513" s="62" t="s">
        <v>1555</v>
      </c>
      <c r="M513" s="2"/>
      <c r="N513" s="2"/>
      <c r="O513" s="2"/>
      <c r="P513" s="2"/>
    </row>
    <row r="514" spans="9:16" x14ac:dyDescent="0.25">
      <c r="I514" s="62" t="s">
        <v>748</v>
      </c>
      <c r="J514" s="62" t="s">
        <v>220</v>
      </c>
      <c r="K514" s="62" t="s">
        <v>221</v>
      </c>
      <c r="L514" s="62" t="s">
        <v>1555</v>
      </c>
      <c r="M514" s="2"/>
      <c r="N514" s="2"/>
      <c r="O514" s="2"/>
      <c r="P514" s="2"/>
    </row>
    <row r="515" spans="9:16" x14ac:dyDescent="0.25">
      <c r="I515" s="62" t="s">
        <v>749</v>
      </c>
      <c r="J515" s="62" t="s">
        <v>232</v>
      </c>
      <c r="K515" s="62" t="s">
        <v>263</v>
      </c>
      <c r="L515" s="62" t="s">
        <v>1555</v>
      </c>
      <c r="M515" s="2"/>
      <c r="N515" s="2"/>
      <c r="O515" s="2"/>
      <c r="P515" s="2"/>
    </row>
    <row r="516" spans="9:16" x14ac:dyDescent="0.25">
      <c r="I516" s="62" t="s">
        <v>750</v>
      </c>
      <c r="J516" s="62" t="s">
        <v>229</v>
      </c>
      <c r="K516" s="62" t="s">
        <v>230</v>
      </c>
      <c r="L516" s="62" t="s">
        <v>1555</v>
      </c>
      <c r="M516" s="2"/>
      <c r="N516" s="2"/>
      <c r="O516" s="2"/>
      <c r="P516" s="2"/>
    </row>
    <row r="517" spans="9:16" x14ac:dyDescent="0.25">
      <c r="I517" s="62" t="s">
        <v>751</v>
      </c>
      <c r="J517" s="62" t="s">
        <v>188</v>
      </c>
      <c r="K517" s="62" t="s">
        <v>189</v>
      </c>
      <c r="L517" s="62" t="s">
        <v>1555</v>
      </c>
      <c r="M517" s="2"/>
      <c r="N517" s="2"/>
      <c r="O517" s="2"/>
      <c r="P517" s="2"/>
    </row>
    <row r="518" spans="9:16" ht="25.5" x14ac:dyDescent="0.25">
      <c r="I518" s="62" t="s">
        <v>752</v>
      </c>
      <c r="J518" s="62" t="s">
        <v>553</v>
      </c>
      <c r="K518" s="62" t="s">
        <v>214</v>
      </c>
      <c r="L518" s="62" t="s">
        <v>1555</v>
      </c>
      <c r="M518" s="2"/>
      <c r="N518" s="2"/>
      <c r="O518" s="2"/>
      <c r="P518" s="2"/>
    </row>
    <row r="519" spans="9:16" x14ac:dyDescent="0.25">
      <c r="I519" s="62" t="s">
        <v>753</v>
      </c>
      <c r="J519" s="62" t="s">
        <v>232</v>
      </c>
      <c r="K519" s="62" t="s">
        <v>263</v>
      </c>
      <c r="L519" s="62" t="s">
        <v>1555</v>
      </c>
      <c r="M519" s="2"/>
      <c r="N519" s="2"/>
      <c r="O519" s="2"/>
      <c r="P519" s="2"/>
    </row>
    <row r="520" spans="9:16" x14ac:dyDescent="0.25">
      <c r="I520" s="62" t="s">
        <v>754</v>
      </c>
      <c r="J520" s="62" t="s">
        <v>220</v>
      </c>
      <c r="K520" s="62" t="s">
        <v>221</v>
      </c>
      <c r="L520" s="62" t="s">
        <v>1555</v>
      </c>
      <c r="M520" s="2"/>
      <c r="N520" s="2"/>
      <c r="O520" s="2"/>
      <c r="P520" s="2"/>
    </row>
    <row r="521" spans="9:16" x14ac:dyDescent="0.25">
      <c r="I521" s="62" t="s">
        <v>755</v>
      </c>
      <c r="J521" s="62" t="s">
        <v>259</v>
      </c>
      <c r="K521" s="62" t="s">
        <v>260</v>
      </c>
      <c r="L521" s="62" t="s">
        <v>1555</v>
      </c>
      <c r="M521" s="2"/>
      <c r="N521" s="2"/>
      <c r="O521" s="2"/>
      <c r="P521" s="2"/>
    </row>
    <row r="522" spans="9:16" ht="25.5" x14ac:dyDescent="0.25">
      <c r="I522" s="62" t="s">
        <v>756</v>
      </c>
      <c r="J522" s="62" t="s">
        <v>149</v>
      </c>
      <c r="K522" s="62" t="s">
        <v>150</v>
      </c>
      <c r="L522" s="62" t="s">
        <v>1555</v>
      </c>
      <c r="M522" s="2"/>
      <c r="N522" s="2"/>
      <c r="O522" s="2"/>
      <c r="P522" s="2"/>
    </row>
    <row r="523" spans="9:16" ht="25.5" x14ac:dyDescent="0.25">
      <c r="I523" s="62" t="s">
        <v>757</v>
      </c>
      <c r="J523" s="62" t="s">
        <v>232</v>
      </c>
      <c r="K523" s="62" t="s">
        <v>205</v>
      </c>
      <c r="L523" s="62" t="s">
        <v>1555</v>
      </c>
      <c r="M523" s="2"/>
      <c r="N523" s="2"/>
      <c r="O523" s="2"/>
      <c r="P523" s="2"/>
    </row>
    <row r="524" spans="9:16" x14ac:dyDescent="0.25">
      <c r="I524" s="62" t="s">
        <v>758</v>
      </c>
      <c r="J524" s="62" t="s">
        <v>196</v>
      </c>
      <c r="K524" s="62" t="s">
        <v>197</v>
      </c>
      <c r="L524" s="62" t="s">
        <v>1555</v>
      </c>
      <c r="M524" s="2"/>
      <c r="N524" s="2"/>
      <c r="O524" s="2"/>
      <c r="P524" s="2"/>
    </row>
    <row r="525" spans="9:16" x14ac:dyDescent="0.25">
      <c r="I525" s="62" t="s">
        <v>759</v>
      </c>
      <c r="J525" s="62" t="s">
        <v>196</v>
      </c>
      <c r="K525" s="62" t="s">
        <v>350</v>
      </c>
      <c r="L525" s="62" t="s">
        <v>1555</v>
      </c>
      <c r="M525" s="2"/>
      <c r="N525" s="2"/>
      <c r="O525" s="2"/>
      <c r="P525" s="2"/>
    </row>
    <row r="526" spans="9:16" ht="25.5" x14ac:dyDescent="0.25">
      <c r="I526" s="62" t="s">
        <v>760</v>
      </c>
      <c r="J526" s="62" t="s">
        <v>476</v>
      </c>
      <c r="K526" s="62" t="s">
        <v>214</v>
      </c>
      <c r="L526" s="62" t="s">
        <v>476</v>
      </c>
      <c r="M526" s="2"/>
      <c r="N526" s="2"/>
      <c r="O526" s="2"/>
      <c r="P526" s="2"/>
    </row>
    <row r="527" spans="9:16" ht="25.5" x14ac:dyDescent="0.25">
      <c r="I527" s="62" t="s">
        <v>761</v>
      </c>
      <c r="J527" s="62" t="s">
        <v>210</v>
      </c>
      <c r="K527" s="62" t="s">
        <v>211</v>
      </c>
      <c r="L527" s="62" t="s">
        <v>1729</v>
      </c>
      <c r="M527" s="2"/>
      <c r="N527" s="2"/>
      <c r="O527" s="2"/>
      <c r="P527" s="2"/>
    </row>
    <row r="528" spans="9:16" x14ac:dyDescent="0.25">
      <c r="I528" s="62" t="s">
        <v>762</v>
      </c>
      <c r="J528" s="62" t="s">
        <v>166</v>
      </c>
      <c r="K528" s="62" t="s">
        <v>167</v>
      </c>
      <c r="L528" s="62" t="s">
        <v>1555</v>
      </c>
      <c r="M528" s="2"/>
      <c r="N528" s="2"/>
      <c r="O528" s="2"/>
      <c r="P528" s="2"/>
    </row>
    <row r="529" spans="9:16" x14ac:dyDescent="0.25">
      <c r="I529" s="62" t="s">
        <v>763</v>
      </c>
      <c r="J529" s="62" t="s">
        <v>188</v>
      </c>
      <c r="K529" s="62" t="s">
        <v>189</v>
      </c>
      <c r="L529" s="62" t="s">
        <v>1555</v>
      </c>
      <c r="M529" s="2"/>
      <c r="N529" s="2"/>
      <c r="O529" s="2"/>
      <c r="P529" s="2"/>
    </row>
    <row r="530" spans="9:16" x14ac:dyDescent="0.25">
      <c r="I530" s="62" t="s">
        <v>764</v>
      </c>
      <c r="J530" s="62" t="s">
        <v>235</v>
      </c>
      <c r="K530" s="62" t="s">
        <v>236</v>
      </c>
      <c r="L530" s="62" t="s">
        <v>1555</v>
      </c>
      <c r="M530" s="2"/>
      <c r="N530" s="2"/>
      <c r="O530" s="2"/>
      <c r="P530" s="2"/>
    </row>
    <row r="531" spans="9:16" ht="25.5" x14ac:dyDescent="0.25">
      <c r="I531" s="62" t="s">
        <v>765</v>
      </c>
      <c r="J531" s="62" t="s">
        <v>553</v>
      </c>
      <c r="K531" s="62" t="s">
        <v>214</v>
      </c>
      <c r="L531" s="62" t="s">
        <v>1555</v>
      </c>
      <c r="M531" s="2"/>
      <c r="N531" s="2"/>
      <c r="O531" s="2"/>
      <c r="P531" s="2"/>
    </row>
    <row r="532" spans="9:16" x14ac:dyDescent="0.25">
      <c r="I532" s="62" t="s">
        <v>766</v>
      </c>
      <c r="J532" s="62" t="s">
        <v>235</v>
      </c>
      <c r="K532" s="62" t="s">
        <v>236</v>
      </c>
      <c r="L532" s="62" t="s">
        <v>1555</v>
      </c>
      <c r="M532" s="2"/>
      <c r="N532" s="2"/>
      <c r="O532" s="2"/>
      <c r="P532" s="2"/>
    </row>
    <row r="533" spans="9:16" x14ac:dyDescent="0.25">
      <c r="I533" s="62" t="s">
        <v>767</v>
      </c>
      <c r="J533" s="62" t="s">
        <v>137</v>
      </c>
      <c r="K533" s="62" t="s">
        <v>242</v>
      </c>
      <c r="L533" s="62" t="s">
        <v>1555</v>
      </c>
      <c r="M533" s="2"/>
      <c r="N533" s="2"/>
      <c r="O533" s="2"/>
      <c r="P533" s="2"/>
    </row>
    <row r="534" spans="9:16" x14ac:dyDescent="0.25">
      <c r="I534" s="62" t="s">
        <v>768</v>
      </c>
      <c r="J534" s="62" t="s">
        <v>210</v>
      </c>
      <c r="K534" s="62" t="s">
        <v>211</v>
      </c>
      <c r="L534" s="62" t="s">
        <v>1555</v>
      </c>
      <c r="M534" s="2"/>
      <c r="N534" s="2"/>
      <c r="O534" s="2"/>
      <c r="P534" s="2"/>
    </row>
    <row r="535" spans="9:16" x14ac:dyDescent="0.25">
      <c r="I535" s="62" t="s">
        <v>769</v>
      </c>
      <c r="J535" s="62" t="s">
        <v>171</v>
      </c>
      <c r="K535" s="62" t="s">
        <v>172</v>
      </c>
      <c r="L535" s="62" t="s">
        <v>1555</v>
      </c>
      <c r="M535" s="2"/>
      <c r="N535" s="2"/>
      <c r="O535" s="2"/>
      <c r="P535" s="2"/>
    </row>
    <row r="536" spans="9:16" x14ac:dyDescent="0.25">
      <c r="I536" s="62" t="s">
        <v>770</v>
      </c>
      <c r="J536" s="62" t="s">
        <v>229</v>
      </c>
      <c r="K536" s="62" t="s">
        <v>230</v>
      </c>
      <c r="L536" s="62" t="s">
        <v>1732</v>
      </c>
      <c r="M536" s="2"/>
      <c r="N536" s="2"/>
      <c r="O536" s="2"/>
      <c r="P536" s="2"/>
    </row>
    <row r="537" spans="9:16" x14ac:dyDescent="0.25">
      <c r="I537" s="62" t="s">
        <v>771</v>
      </c>
      <c r="J537" s="62" t="s">
        <v>291</v>
      </c>
      <c r="K537" s="62" t="s">
        <v>292</v>
      </c>
      <c r="L537" s="62" t="s">
        <v>1555</v>
      </c>
      <c r="M537" s="2"/>
      <c r="N537" s="2"/>
      <c r="O537" s="2"/>
      <c r="P537" s="2"/>
    </row>
    <row r="538" spans="9:16" ht="25.5" x14ac:dyDescent="0.25">
      <c r="I538" s="62" t="s">
        <v>772</v>
      </c>
      <c r="J538" s="62" t="s">
        <v>210</v>
      </c>
      <c r="K538" s="62" t="s">
        <v>211</v>
      </c>
      <c r="L538" s="62" t="s">
        <v>1729</v>
      </c>
      <c r="M538" s="2"/>
      <c r="N538" s="2"/>
      <c r="O538" s="2"/>
      <c r="P538" s="2"/>
    </row>
    <row r="539" spans="9:16" x14ac:dyDescent="0.25">
      <c r="I539" s="62" t="s">
        <v>773</v>
      </c>
      <c r="J539" s="62" t="s">
        <v>291</v>
      </c>
      <c r="K539" s="62" t="s">
        <v>292</v>
      </c>
      <c r="L539" s="62" t="s">
        <v>1555</v>
      </c>
      <c r="M539" s="2"/>
      <c r="N539" s="2"/>
      <c r="O539" s="2"/>
      <c r="P539" s="2"/>
    </row>
    <row r="540" spans="9:16" x14ac:dyDescent="0.25">
      <c r="I540" s="62" t="s">
        <v>774</v>
      </c>
      <c r="J540" s="62" t="s">
        <v>359</v>
      </c>
      <c r="K540" s="62" t="s">
        <v>360</v>
      </c>
      <c r="L540" s="62" t="s">
        <v>1734</v>
      </c>
      <c r="M540" s="2"/>
      <c r="N540" s="2"/>
      <c r="O540" s="2"/>
      <c r="P540" s="2"/>
    </row>
    <row r="541" spans="9:16" ht="25.5" x14ac:dyDescent="0.25">
      <c r="I541" s="62" t="s">
        <v>775</v>
      </c>
      <c r="J541" s="62" t="s">
        <v>149</v>
      </c>
      <c r="K541" s="62" t="s">
        <v>150</v>
      </c>
      <c r="L541" s="62" t="s">
        <v>1555</v>
      </c>
      <c r="M541" s="2"/>
      <c r="N541" s="2"/>
      <c r="O541" s="2"/>
      <c r="P541" s="2"/>
    </row>
    <row r="542" spans="9:16" x14ac:dyDescent="0.25">
      <c r="I542" s="62" t="s">
        <v>776</v>
      </c>
      <c r="J542" s="62" t="s">
        <v>196</v>
      </c>
      <c r="K542" s="62" t="s">
        <v>197</v>
      </c>
      <c r="L542" s="62" t="s">
        <v>1555</v>
      </c>
      <c r="M542" s="2"/>
      <c r="N542" s="2"/>
      <c r="O542" s="2"/>
      <c r="P542" s="2"/>
    </row>
    <row r="543" spans="9:16" ht="25.5" x14ac:dyDescent="0.25">
      <c r="I543" s="62" t="s">
        <v>777</v>
      </c>
      <c r="J543" s="62" t="s">
        <v>149</v>
      </c>
      <c r="K543" s="62" t="s">
        <v>150</v>
      </c>
      <c r="L543" s="62" t="s">
        <v>1555</v>
      </c>
      <c r="M543" s="2"/>
      <c r="N543" s="2"/>
      <c r="O543" s="2"/>
      <c r="P543" s="2"/>
    </row>
    <row r="544" spans="9:16" x14ac:dyDescent="0.25">
      <c r="I544" s="62" t="s">
        <v>778</v>
      </c>
      <c r="J544" s="62" t="s">
        <v>299</v>
      </c>
      <c r="K544" s="62" t="s">
        <v>300</v>
      </c>
      <c r="L544" s="62" t="s">
        <v>1555</v>
      </c>
      <c r="M544" s="2"/>
      <c r="N544" s="2"/>
      <c r="O544" s="2"/>
      <c r="P544" s="2"/>
    </row>
    <row r="545" spans="9:16" x14ac:dyDescent="0.25">
      <c r="I545" s="62" t="s">
        <v>779</v>
      </c>
      <c r="J545" s="62" t="s">
        <v>232</v>
      </c>
      <c r="K545" s="62" t="s">
        <v>233</v>
      </c>
      <c r="L545" s="62" t="s">
        <v>1555</v>
      </c>
      <c r="M545" s="2"/>
      <c r="N545" s="2"/>
      <c r="O545" s="2"/>
      <c r="P545" s="2"/>
    </row>
    <row r="546" spans="9:16" x14ac:dyDescent="0.25">
      <c r="I546" s="62" t="s">
        <v>780</v>
      </c>
      <c r="J546" s="62" t="s">
        <v>196</v>
      </c>
      <c r="K546" s="62" t="s">
        <v>197</v>
      </c>
      <c r="L546" s="62" t="s">
        <v>1555</v>
      </c>
      <c r="M546" s="2"/>
      <c r="N546" s="2"/>
      <c r="O546" s="2"/>
      <c r="P546" s="2"/>
    </row>
    <row r="547" spans="9:16" x14ac:dyDescent="0.25">
      <c r="I547" s="62" t="s">
        <v>781</v>
      </c>
      <c r="J547" s="62" t="s">
        <v>137</v>
      </c>
      <c r="K547" s="62" t="s">
        <v>242</v>
      </c>
      <c r="L547" s="62" t="s">
        <v>1555</v>
      </c>
      <c r="M547" s="2"/>
      <c r="N547" s="2"/>
      <c r="O547" s="2"/>
      <c r="P547" s="2"/>
    </row>
    <row r="548" spans="9:16" x14ac:dyDescent="0.25">
      <c r="I548" s="62" t="s">
        <v>782</v>
      </c>
      <c r="J548" s="62" t="s">
        <v>188</v>
      </c>
      <c r="K548" s="62" t="s">
        <v>189</v>
      </c>
      <c r="L548" s="62" t="s">
        <v>1555</v>
      </c>
      <c r="M548" s="2"/>
      <c r="N548" s="2"/>
      <c r="O548" s="2"/>
      <c r="P548" s="2"/>
    </row>
    <row r="549" spans="9:16" x14ac:dyDescent="0.25">
      <c r="I549" s="62" t="s">
        <v>783</v>
      </c>
      <c r="J549" s="62" t="s">
        <v>188</v>
      </c>
      <c r="K549" s="62" t="s">
        <v>189</v>
      </c>
      <c r="L549" s="62" t="s">
        <v>1555</v>
      </c>
      <c r="M549" s="2"/>
      <c r="N549" s="2"/>
      <c r="O549" s="2"/>
      <c r="P549" s="2"/>
    </row>
    <row r="550" spans="9:16" x14ac:dyDescent="0.25">
      <c r="I550" s="62" t="s">
        <v>784</v>
      </c>
      <c r="J550" s="62" t="s">
        <v>181</v>
      </c>
      <c r="K550" s="62" t="s">
        <v>182</v>
      </c>
      <c r="L550" s="62" t="s">
        <v>1555</v>
      </c>
      <c r="M550" s="2"/>
      <c r="N550" s="2"/>
      <c r="O550" s="2"/>
      <c r="P550" s="2"/>
    </row>
    <row r="551" spans="9:16" ht="25.5" x14ac:dyDescent="0.25">
      <c r="I551" s="62" t="s">
        <v>785</v>
      </c>
      <c r="J551" s="62" t="s">
        <v>210</v>
      </c>
      <c r="K551" s="62" t="s">
        <v>211</v>
      </c>
      <c r="L551" s="62" t="s">
        <v>1731</v>
      </c>
      <c r="M551" s="2"/>
      <c r="N551" s="2"/>
      <c r="O551" s="2"/>
      <c r="P551" s="2"/>
    </row>
    <row r="552" spans="9:16" x14ac:dyDescent="0.25">
      <c r="I552" s="62" t="s">
        <v>786</v>
      </c>
      <c r="J552" s="62" t="s">
        <v>181</v>
      </c>
      <c r="K552" s="62" t="s">
        <v>280</v>
      </c>
      <c r="L552" s="62" t="s">
        <v>1555</v>
      </c>
      <c r="M552" s="2"/>
      <c r="N552" s="2"/>
      <c r="O552" s="2"/>
      <c r="P552" s="2"/>
    </row>
    <row r="553" spans="9:16" x14ac:dyDescent="0.25">
      <c r="I553" s="62" t="s">
        <v>787</v>
      </c>
      <c r="J553" s="62" t="s">
        <v>216</v>
      </c>
      <c r="K553" s="62" t="s">
        <v>217</v>
      </c>
      <c r="L553" s="62" t="s">
        <v>1555</v>
      </c>
      <c r="M553" s="2"/>
      <c r="N553" s="2"/>
      <c r="O553" s="2"/>
      <c r="P553" s="2"/>
    </row>
    <row r="554" spans="9:16" x14ac:dyDescent="0.25">
      <c r="I554" s="62" t="s">
        <v>788</v>
      </c>
      <c r="J554" s="62" t="s">
        <v>359</v>
      </c>
      <c r="K554" s="62" t="s">
        <v>377</v>
      </c>
      <c r="L554" s="62" t="s">
        <v>1555</v>
      </c>
      <c r="M554" s="2"/>
      <c r="N554" s="2"/>
      <c r="O554" s="2"/>
      <c r="P554" s="2"/>
    </row>
    <row r="555" spans="9:16" x14ac:dyDescent="0.25">
      <c r="I555" s="62" t="s">
        <v>789</v>
      </c>
      <c r="J555" s="62" t="s">
        <v>196</v>
      </c>
      <c r="K555" s="62" t="s">
        <v>197</v>
      </c>
      <c r="L555" s="62" t="s">
        <v>1555</v>
      </c>
      <c r="M555" s="2"/>
      <c r="N555" s="2"/>
      <c r="O555" s="2"/>
      <c r="P555" s="2"/>
    </row>
    <row r="556" spans="9:16" x14ac:dyDescent="0.25">
      <c r="I556" s="62" t="s">
        <v>790</v>
      </c>
      <c r="J556" s="62" t="s">
        <v>299</v>
      </c>
      <c r="K556" s="62" t="s">
        <v>300</v>
      </c>
      <c r="L556" s="62" t="s">
        <v>1555</v>
      </c>
      <c r="M556" s="2"/>
      <c r="N556" s="2"/>
      <c r="O556" s="2"/>
      <c r="P556" s="2"/>
    </row>
    <row r="557" spans="9:16" x14ac:dyDescent="0.25">
      <c r="I557" s="62" t="s">
        <v>791</v>
      </c>
      <c r="J557" s="62" t="s">
        <v>210</v>
      </c>
      <c r="K557" s="62" t="s">
        <v>211</v>
      </c>
      <c r="L557" s="62" t="s">
        <v>1555</v>
      </c>
      <c r="M557" s="2"/>
      <c r="N557" s="2"/>
      <c r="O557" s="2"/>
      <c r="P557" s="2"/>
    </row>
    <row r="558" spans="9:16" x14ac:dyDescent="0.25">
      <c r="I558" s="62" t="s">
        <v>792</v>
      </c>
      <c r="J558" s="62" t="s">
        <v>299</v>
      </c>
      <c r="K558" s="62" t="s">
        <v>300</v>
      </c>
      <c r="L558" s="62" t="s">
        <v>1555</v>
      </c>
      <c r="M558" s="2"/>
      <c r="N558" s="2"/>
      <c r="O558" s="2"/>
      <c r="P558" s="2"/>
    </row>
    <row r="559" spans="9:16" ht="25.5" x14ac:dyDescent="0.25">
      <c r="I559" s="62" t="s">
        <v>793</v>
      </c>
      <c r="J559" s="62" t="s">
        <v>192</v>
      </c>
      <c r="K559" s="62" t="s">
        <v>193</v>
      </c>
      <c r="L559" s="62" t="s">
        <v>1682</v>
      </c>
      <c r="M559" s="2"/>
      <c r="N559" s="2"/>
      <c r="O559" s="2"/>
      <c r="P559" s="2"/>
    </row>
    <row r="560" spans="9:16" x14ac:dyDescent="0.25">
      <c r="I560" s="62" t="s">
        <v>794</v>
      </c>
      <c r="J560" s="62" t="s">
        <v>216</v>
      </c>
      <c r="K560" s="62" t="s">
        <v>217</v>
      </c>
      <c r="L560" s="62" t="s">
        <v>1555</v>
      </c>
      <c r="M560" s="2"/>
      <c r="N560" s="2"/>
      <c r="O560" s="2"/>
      <c r="P560" s="2"/>
    </row>
    <row r="561" spans="9:16" ht="25.5" x14ac:dyDescent="0.25">
      <c r="I561" s="62" t="s">
        <v>795</v>
      </c>
      <c r="J561" s="62" t="s">
        <v>204</v>
      </c>
      <c r="K561" s="62" t="s">
        <v>205</v>
      </c>
      <c r="L561" s="62" t="s">
        <v>1555</v>
      </c>
      <c r="M561" s="2"/>
      <c r="N561" s="2"/>
      <c r="O561" s="2"/>
      <c r="P561" s="2"/>
    </row>
    <row r="562" spans="9:16" x14ac:dyDescent="0.25">
      <c r="I562" s="62" t="s">
        <v>796</v>
      </c>
      <c r="J562" s="62" t="s">
        <v>200</v>
      </c>
      <c r="K562" s="62" t="s">
        <v>201</v>
      </c>
      <c r="L562" s="62" t="s">
        <v>1555</v>
      </c>
      <c r="M562" s="2"/>
      <c r="N562" s="2"/>
      <c r="O562" s="2"/>
      <c r="P562" s="2"/>
    </row>
    <row r="563" spans="9:16" x14ac:dyDescent="0.25">
      <c r="I563" s="62" t="s">
        <v>797</v>
      </c>
      <c r="J563" s="62" t="s">
        <v>188</v>
      </c>
      <c r="K563" s="62" t="s">
        <v>189</v>
      </c>
      <c r="L563" s="62" t="s">
        <v>1555</v>
      </c>
      <c r="M563" s="2"/>
      <c r="N563" s="2"/>
      <c r="O563" s="2"/>
      <c r="P563" s="2"/>
    </row>
    <row r="564" spans="9:16" x14ac:dyDescent="0.25">
      <c r="I564" s="62" t="s">
        <v>798</v>
      </c>
      <c r="J564" s="62" t="s">
        <v>200</v>
      </c>
      <c r="K564" s="62" t="s">
        <v>201</v>
      </c>
      <c r="L564" s="62" t="s">
        <v>1555</v>
      </c>
      <c r="M564" s="2"/>
      <c r="N564" s="2"/>
      <c r="O564" s="2"/>
      <c r="P564" s="2"/>
    </row>
    <row r="565" spans="9:16" ht="25.5" x14ac:dyDescent="0.25">
      <c r="I565" s="62" t="s">
        <v>799</v>
      </c>
      <c r="J565" s="62" t="s">
        <v>166</v>
      </c>
      <c r="K565" s="62" t="s">
        <v>167</v>
      </c>
      <c r="L565" s="62" t="s">
        <v>1733</v>
      </c>
      <c r="M565" s="2"/>
      <c r="N565" s="2"/>
      <c r="O565" s="2"/>
      <c r="P565" s="2"/>
    </row>
    <row r="566" spans="9:16" x14ac:dyDescent="0.25">
      <c r="I566" s="62" t="s">
        <v>800</v>
      </c>
      <c r="J566" s="62" t="s">
        <v>313</v>
      </c>
      <c r="K566" s="62" t="s">
        <v>314</v>
      </c>
      <c r="L566" s="62" t="s">
        <v>1555</v>
      </c>
      <c r="M566" s="2"/>
      <c r="N566" s="2"/>
      <c r="O566" s="2"/>
      <c r="P566" s="2"/>
    </row>
    <row r="567" spans="9:16" x14ac:dyDescent="0.25">
      <c r="I567" s="62" t="s">
        <v>801</v>
      </c>
      <c r="J567" s="62" t="s">
        <v>181</v>
      </c>
      <c r="K567" s="62" t="s">
        <v>182</v>
      </c>
      <c r="L567" s="62" t="s">
        <v>1555</v>
      </c>
      <c r="M567" s="2"/>
      <c r="N567" s="2"/>
      <c r="O567" s="2"/>
      <c r="P567" s="2"/>
    </row>
    <row r="568" spans="9:16" x14ac:dyDescent="0.25">
      <c r="I568" s="62" t="s">
        <v>802</v>
      </c>
      <c r="J568" s="62" t="s">
        <v>181</v>
      </c>
      <c r="K568" s="62" t="s">
        <v>280</v>
      </c>
      <c r="L568" s="62" t="s">
        <v>1734</v>
      </c>
      <c r="M568" s="2"/>
      <c r="N568" s="2"/>
      <c r="O568" s="2"/>
      <c r="P568" s="2"/>
    </row>
    <row r="569" spans="9:16" x14ac:dyDescent="0.25">
      <c r="I569" s="62" t="s">
        <v>803</v>
      </c>
      <c r="J569" s="62" t="s">
        <v>137</v>
      </c>
      <c r="K569" s="62" t="s">
        <v>138</v>
      </c>
      <c r="L569" s="62" t="s">
        <v>1555</v>
      </c>
      <c r="M569" s="2"/>
      <c r="N569" s="2"/>
      <c r="O569" s="2"/>
      <c r="P569" s="2"/>
    </row>
    <row r="570" spans="9:16" x14ac:dyDescent="0.25">
      <c r="I570" s="62" t="s">
        <v>804</v>
      </c>
      <c r="J570" s="62" t="s">
        <v>232</v>
      </c>
      <c r="K570" s="62" t="s">
        <v>263</v>
      </c>
      <c r="L570" s="62" t="s">
        <v>1555</v>
      </c>
      <c r="M570" s="2"/>
      <c r="N570" s="2"/>
      <c r="O570" s="2"/>
      <c r="P570" s="2"/>
    </row>
    <row r="571" spans="9:16" x14ac:dyDescent="0.25">
      <c r="I571" s="62" t="s">
        <v>805</v>
      </c>
      <c r="J571" s="62" t="s">
        <v>235</v>
      </c>
      <c r="K571" s="62" t="s">
        <v>236</v>
      </c>
      <c r="L571" s="62" t="s">
        <v>1555</v>
      </c>
      <c r="M571" s="2"/>
      <c r="N571" s="2"/>
      <c r="O571" s="2"/>
      <c r="P571" s="2"/>
    </row>
    <row r="572" spans="9:16" x14ac:dyDescent="0.25">
      <c r="I572" s="62" t="s">
        <v>806</v>
      </c>
      <c r="J572" s="62" t="s">
        <v>200</v>
      </c>
      <c r="K572" s="62" t="s">
        <v>201</v>
      </c>
      <c r="L572" s="62" t="s">
        <v>1555</v>
      </c>
      <c r="M572" s="2"/>
      <c r="N572" s="2"/>
      <c r="O572" s="2"/>
      <c r="P572" s="2"/>
    </row>
    <row r="573" spans="9:16" x14ac:dyDescent="0.25">
      <c r="I573" s="62" t="s">
        <v>807</v>
      </c>
      <c r="J573" s="62" t="s">
        <v>200</v>
      </c>
      <c r="K573" s="62" t="s">
        <v>201</v>
      </c>
      <c r="L573" s="62" t="s">
        <v>1555</v>
      </c>
      <c r="M573" s="2"/>
      <c r="N573" s="2"/>
      <c r="O573" s="2"/>
      <c r="P573" s="2"/>
    </row>
    <row r="574" spans="9:16" x14ac:dyDescent="0.25">
      <c r="I574" s="62" t="s">
        <v>808</v>
      </c>
      <c r="J574" s="62" t="s">
        <v>259</v>
      </c>
      <c r="K574" s="62" t="s">
        <v>260</v>
      </c>
      <c r="L574" s="62" t="s">
        <v>1555</v>
      </c>
      <c r="M574" s="2"/>
      <c r="N574" s="2"/>
      <c r="O574" s="2"/>
      <c r="P574" s="2"/>
    </row>
    <row r="575" spans="9:16" x14ac:dyDescent="0.25">
      <c r="I575" s="62" t="s">
        <v>809</v>
      </c>
      <c r="J575" s="62" t="s">
        <v>200</v>
      </c>
      <c r="K575" s="62" t="s">
        <v>201</v>
      </c>
      <c r="L575" s="62" t="s">
        <v>1555</v>
      </c>
      <c r="M575" s="2"/>
      <c r="N575" s="2"/>
      <c r="O575" s="2"/>
      <c r="P575" s="2"/>
    </row>
    <row r="576" spans="9:16" x14ac:dyDescent="0.25">
      <c r="I576" s="62" t="s">
        <v>810</v>
      </c>
      <c r="J576" s="62" t="s">
        <v>196</v>
      </c>
      <c r="K576" s="62" t="s">
        <v>350</v>
      </c>
      <c r="L576" s="62" t="s">
        <v>1555</v>
      </c>
      <c r="M576" s="2"/>
      <c r="N576" s="2"/>
      <c r="O576" s="2"/>
      <c r="P576" s="2"/>
    </row>
    <row r="577" spans="9:16" x14ac:dyDescent="0.25">
      <c r="I577" s="62" t="s">
        <v>811</v>
      </c>
      <c r="J577" s="62" t="s">
        <v>137</v>
      </c>
      <c r="K577" s="62" t="s">
        <v>242</v>
      </c>
      <c r="L577" s="62" t="s">
        <v>1555</v>
      </c>
      <c r="M577" s="2"/>
      <c r="N577" s="2"/>
      <c r="O577" s="2"/>
      <c r="P577" s="2"/>
    </row>
    <row r="578" spans="9:16" x14ac:dyDescent="0.25">
      <c r="I578" s="62" t="s">
        <v>812</v>
      </c>
      <c r="J578" s="62" t="s">
        <v>137</v>
      </c>
      <c r="K578" s="62" t="s">
        <v>305</v>
      </c>
      <c r="L578" s="62" t="s">
        <v>1555</v>
      </c>
      <c r="M578" s="2"/>
      <c r="N578" s="2"/>
      <c r="O578" s="2"/>
      <c r="P578" s="2"/>
    </row>
    <row r="579" spans="9:16" x14ac:dyDescent="0.25">
      <c r="I579" s="62" t="s">
        <v>813</v>
      </c>
      <c r="J579" s="62" t="s">
        <v>188</v>
      </c>
      <c r="K579" s="62" t="s">
        <v>598</v>
      </c>
      <c r="L579" s="62" t="s">
        <v>1555</v>
      </c>
      <c r="M579" s="2"/>
      <c r="N579" s="2"/>
      <c r="O579" s="2"/>
      <c r="P579" s="2"/>
    </row>
    <row r="580" spans="9:16" x14ac:dyDescent="0.25">
      <c r="I580" s="62" t="s">
        <v>814</v>
      </c>
      <c r="J580" s="62" t="s">
        <v>171</v>
      </c>
      <c r="K580" s="62" t="s">
        <v>172</v>
      </c>
      <c r="L580" s="62" t="s">
        <v>171</v>
      </c>
      <c r="M580" s="2"/>
      <c r="N580" s="2"/>
      <c r="O580" s="2"/>
      <c r="P580" s="2"/>
    </row>
    <row r="581" spans="9:16" x14ac:dyDescent="0.25">
      <c r="I581" s="62" t="s">
        <v>815</v>
      </c>
      <c r="J581" s="62" t="s">
        <v>171</v>
      </c>
      <c r="K581" s="62" t="s">
        <v>172</v>
      </c>
      <c r="L581" s="62" t="s">
        <v>1555</v>
      </c>
      <c r="M581" s="2"/>
      <c r="N581" s="2"/>
      <c r="O581" s="2"/>
      <c r="P581" s="2"/>
    </row>
    <row r="582" spans="9:16" x14ac:dyDescent="0.25">
      <c r="I582" s="62" t="s">
        <v>816</v>
      </c>
      <c r="J582" s="62" t="s">
        <v>171</v>
      </c>
      <c r="K582" s="62" t="s">
        <v>172</v>
      </c>
      <c r="L582" s="62" t="s">
        <v>171</v>
      </c>
      <c r="M582" s="2"/>
      <c r="N582" s="2"/>
      <c r="O582" s="2"/>
      <c r="P582" s="2"/>
    </row>
    <row r="583" spans="9:16" x14ac:dyDescent="0.25">
      <c r="I583" s="62" t="s">
        <v>817</v>
      </c>
      <c r="J583" s="62" t="s">
        <v>235</v>
      </c>
      <c r="K583" s="62" t="s">
        <v>236</v>
      </c>
      <c r="L583" s="62" t="s">
        <v>1555</v>
      </c>
      <c r="M583" s="2"/>
      <c r="N583" s="2"/>
      <c r="O583" s="2"/>
      <c r="P583" s="2"/>
    </row>
    <row r="584" spans="9:16" ht="25.5" x14ac:dyDescent="0.25">
      <c r="I584" s="62" t="s">
        <v>818</v>
      </c>
      <c r="J584" s="62" t="s">
        <v>229</v>
      </c>
      <c r="K584" s="62" t="s">
        <v>230</v>
      </c>
      <c r="L584" s="62" t="s">
        <v>1729</v>
      </c>
      <c r="M584" s="2"/>
      <c r="N584" s="2"/>
      <c r="O584" s="2"/>
      <c r="P584" s="2"/>
    </row>
    <row r="585" spans="9:16" ht="25.5" x14ac:dyDescent="0.25">
      <c r="I585" s="62" t="s">
        <v>819</v>
      </c>
      <c r="J585" s="62" t="s">
        <v>166</v>
      </c>
      <c r="K585" s="62" t="s">
        <v>167</v>
      </c>
      <c r="L585" s="62" t="s">
        <v>1733</v>
      </c>
      <c r="M585" s="2"/>
      <c r="N585" s="2"/>
      <c r="O585" s="2"/>
      <c r="P585" s="2"/>
    </row>
    <row r="586" spans="9:16" ht="51" x14ac:dyDescent="0.25">
      <c r="I586" s="62" t="s">
        <v>820</v>
      </c>
      <c r="J586" s="62" t="s">
        <v>213</v>
      </c>
      <c r="K586" s="62" t="s">
        <v>214</v>
      </c>
      <c r="L586" s="62" t="s">
        <v>1694</v>
      </c>
      <c r="M586" s="2"/>
      <c r="N586" s="2"/>
      <c r="O586" s="2"/>
      <c r="P586" s="2"/>
    </row>
    <row r="587" spans="9:16" x14ac:dyDescent="0.25">
      <c r="I587" s="62" t="s">
        <v>821</v>
      </c>
      <c r="J587" s="62" t="s">
        <v>232</v>
      </c>
      <c r="K587" s="62" t="s">
        <v>263</v>
      </c>
      <c r="L587" s="62" t="s">
        <v>1555</v>
      </c>
      <c r="M587" s="2"/>
      <c r="N587" s="2"/>
      <c r="O587" s="2"/>
      <c r="P587" s="2"/>
    </row>
    <row r="588" spans="9:16" ht="25.5" x14ac:dyDescent="0.25">
      <c r="I588" s="62" t="s">
        <v>822</v>
      </c>
      <c r="J588" s="62" t="s">
        <v>383</v>
      </c>
      <c r="K588" s="62" t="s">
        <v>314</v>
      </c>
      <c r="L588" s="62" t="s">
        <v>1733</v>
      </c>
      <c r="M588" s="2"/>
      <c r="N588" s="2"/>
      <c r="O588" s="2"/>
      <c r="P588" s="2"/>
    </row>
    <row r="589" spans="9:16" ht="25.5" x14ac:dyDescent="0.25">
      <c r="I589" s="62" t="s">
        <v>823</v>
      </c>
      <c r="J589" s="62" t="s">
        <v>229</v>
      </c>
      <c r="K589" s="62" t="s">
        <v>230</v>
      </c>
      <c r="L589" s="62" t="s">
        <v>1729</v>
      </c>
      <c r="M589" s="2"/>
      <c r="N589" s="2"/>
      <c r="O589" s="2"/>
      <c r="P589" s="2"/>
    </row>
    <row r="590" spans="9:16" ht="25.5" x14ac:dyDescent="0.25">
      <c r="I590" s="62" t="s">
        <v>824</v>
      </c>
      <c r="J590" s="62" t="s">
        <v>553</v>
      </c>
      <c r="K590" s="62" t="s">
        <v>214</v>
      </c>
      <c r="L590" s="62" t="s">
        <v>1555</v>
      </c>
      <c r="M590" s="2"/>
      <c r="N590" s="2"/>
      <c r="O590" s="2"/>
      <c r="P590" s="2"/>
    </row>
    <row r="591" spans="9:16" x14ac:dyDescent="0.25">
      <c r="I591" s="62" t="s">
        <v>825</v>
      </c>
      <c r="J591" s="62" t="s">
        <v>259</v>
      </c>
      <c r="K591" s="62" t="s">
        <v>260</v>
      </c>
      <c r="L591" s="62" t="s">
        <v>1555</v>
      </c>
      <c r="M591" s="2"/>
      <c r="N591" s="2"/>
      <c r="O591" s="2"/>
      <c r="P591" s="2"/>
    </row>
    <row r="592" spans="9:16" x14ac:dyDescent="0.25">
      <c r="I592" s="62" t="s">
        <v>826</v>
      </c>
      <c r="J592" s="62" t="s">
        <v>421</v>
      </c>
      <c r="K592" s="62" t="s">
        <v>314</v>
      </c>
      <c r="L592" s="62" t="s">
        <v>1555</v>
      </c>
      <c r="M592" s="2"/>
      <c r="N592" s="2"/>
      <c r="O592" s="2"/>
      <c r="P592" s="2"/>
    </row>
    <row r="593" spans="9:16" ht="25.5" x14ac:dyDescent="0.25">
      <c r="I593" s="62" t="s">
        <v>827</v>
      </c>
      <c r="J593" s="62" t="s">
        <v>476</v>
      </c>
      <c r="K593" s="62" t="s">
        <v>214</v>
      </c>
      <c r="L593" s="62" t="s">
        <v>476</v>
      </c>
      <c r="M593" s="2"/>
      <c r="N593" s="2"/>
      <c r="O593" s="2"/>
      <c r="P593" s="2"/>
    </row>
    <row r="594" spans="9:16" x14ac:dyDescent="0.25">
      <c r="I594" s="62" t="s">
        <v>828</v>
      </c>
      <c r="J594" s="62" t="s">
        <v>196</v>
      </c>
      <c r="K594" s="62" t="s">
        <v>197</v>
      </c>
      <c r="L594" s="62" t="s">
        <v>1555</v>
      </c>
      <c r="M594" s="2"/>
      <c r="N594" s="2"/>
      <c r="O594" s="2"/>
      <c r="P594" s="2"/>
    </row>
    <row r="595" spans="9:16" x14ac:dyDescent="0.25">
      <c r="I595" s="62" t="s">
        <v>829</v>
      </c>
      <c r="J595" s="62" t="s">
        <v>196</v>
      </c>
      <c r="K595" s="62" t="s">
        <v>197</v>
      </c>
      <c r="L595" s="62" t="s">
        <v>1555</v>
      </c>
      <c r="M595" s="2"/>
      <c r="N595" s="2"/>
      <c r="O595" s="2"/>
      <c r="P595" s="2"/>
    </row>
    <row r="596" spans="9:16" x14ac:dyDescent="0.25">
      <c r="I596" s="62" t="s">
        <v>830</v>
      </c>
      <c r="J596" s="62" t="s">
        <v>291</v>
      </c>
      <c r="K596" s="62" t="s">
        <v>292</v>
      </c>
      <c r="L596" s="62" t="s">
        <v>1555</v>
      </c>
      <c r="M596" s="2"/>
      <c r="N596" s="2"/>
      <c r="O596" s="2"/>
      <c r="P596" s="2"/>
    </row>
    <row r="597" spans="9:16" x14ac:dyDescent="0.25">
      <c r="I597" s="62" t="s">
        <v>831</v>
      </c>
      <c r="J597" s="62" t="s">
        <v>181</v>
      </c>
      <c r="K597" s="62" t="s">
        <v>182</v>
      </c>
      <c r="L597" s="62" t="s">
        <v>1555</v>
      </c>
      <c r="M597" s="2"/>
      <c r="N597" s="2"/>
      <c r="O597" s="2"/>
      <c r="P597" s="2"/>
    </row>
    <row r="598" spans="9:16" x14ac:dyDescent="0.25">
      <c r="I598" s="62" t="s">
        <v>832</v>
      </c>
      <c r="J598" s="62" t="s">
        <v>232</v>
      </c>
      <c r="K598" s="62" t="s">
        <v>263</v>
      </c>
      <c r="L598" s="62" t="s">
        <v>1555</v>
      </c>
      <c r="M598" s="2"/>
      <c r="N598" s="2"/>
      <c r="O598" s="2"/>
      <c r="P598" s="2"/>
    </row>
    <row r="599" spans="9:16" x14ac:dyDescent="0.25">
      <c r="I599" s="62" t="s">
        <v>833</v>
      </c>
      <c r="J599" s="62" t="s">
        <v>232</v>
      </c>
      <c r="K599" s="62" t="s">
        <v>263</v>
      </c>
      <c r="L599" s="62" t="s">
        <v>1555</v>
      </c>
      <c r="M599" s="2"/>
      <c r="N599" s="2"/>
      <c r="O599" s="2"/>
      <c r="P599" s="2"/>
    </row>
    <row r="600" spans="9:16" x14ac:dyDescent="0.25">
      <c r="I600" s="62" t="s">
        <v>834</v>
      </c>
      <c r="J600" s="62" t="s">
        <v>232</v>
      </c>
      <c r="K600" s="62" t="s">
        <v>263</v>
      </c>
      <c r="L600" s="62" t="s">
        <v>1555</v>
      </c>
      <c r="M600" s="2"/>
      <c r="N600" s="2"/>
      <c r="O600" s="2"/>
      <c r="P600" s="2"/>
    </row>
    <row r="601" spans="9:16" x14ac:dyDescent="0.25">
      <c r="I601" s="62" t="s">
        <v>835</v>
      </c>
      <c r="J601" s="62" t="s">
        <v>137</v>
      </c>
      <c r="K601" s="62" t="s">
        <v>242</v>
      </c>
      <c r="L601" s="62" t="s">
        <v>1555</v>
      </c>
      <c r="M601" s="2"/>
      <c r="N601" s="2"/>
      <c r="O601" s="2"/>
      <c r="P601" s="2"/>
    </row>
    <row r="602" spans="9:16" x14ac:dyDescent="0.25">
      <c r="I602" s="62" t="s">
        <v>836</v>
      </c>
      <c r="J602" s="62" t="s">
        <v>181</v>
      </c>
      <c r="K602" s="62" t="s">
        <v>182</v>
      </c>
      <c r="L602" s="62" t="s">
        <v>1555</v>
      </c>
      <c r="M602" s="2"/>
      <c r="N602" s="2"/>
      <c r="O602" s="2"/>
      <c r="P602" s="2"/>
    </row>
    <row r="603" spans="9:16" x14ac:dyDescent="0.25">
      <c r="I603" s="62" t="s">
        <v>837</v>
      </c>
      <c r="J603" s="62" t="s">
        <v>291</v>
      </c>
      <c r="K603" s="62" t="s">
        <v>292</v>
      </c>
      <c r="L603" s="62" t="s">
        <v>1736</v>
      </c>
      <c r="M603" s="2"/>
      <c r="N603" s="2"/>
      <c r="O603" s="2"/>
      <c r="P603" s="2"/>
    </row>
    <row r="604" spans="9:16" x14ac:dyDescent="0.25">
      <c r="I604" s="62" t="s">
        <v>838</v>
      </c>
      <c r="J604" s="62" t="s">
        <v>283</v>
      </c>
      <c r="K604" s="62" t="s">
        <v>284</v>
      </c>
      <c r="L604" s="62" t="s">
        <v>1555</v>
      </c>
      <c r="M604" s="2"/>
      <c r="N604" s="2"/>
      <c r="O604" s="2"/>
      <c r="P604" s="2"/>
    </row>
    <row r="605" spans="9:16" x14ac:dyDescent="0.25">
      <c r="I605" s="62" t="s">
        <v>839</v>
      </c>
      <c r="J605" s="62" t="s">
        <v>291</v>
      </c>
      <c r="K605" s="62" t="s">
        <v>292</v>
      </c>
      <c r="L605" s="62" t="s">
        <v>1555</v>
      </c>
      <c r="M605" s="2"/>
      <c r="N605" s="2"/>
      <c r="O605" s="2"/>
      <c r="P605" s="2"/>
    </row>
    <row r="606" spans="9:16" ht="25.5" x14ac:dyDescent="0.25">
      <c r="I606" s="62" t="s">
        <v>840</v>
      </c>
      <c r="J606" s="62" t="s">
        <v>204</v>
      </c>
      <c r="K606" s="62" t="s">
        <v>205</v>
      </c>
      <c r="L606" s="62" t="s">
        <v>1555</v>
      </c>
      <c r="M606" s="2"/>
      <c r="N606" s="2"/>
      <c r="O606" s="2"/>
      <c r="P606" s="2"/>
    </row>
    <row r="607" spans="9:16" x14ac:dyDescent="0.25">
      <c r="I607" s="62" t="s">
        <v>841</v>
      </c>
      <c r="J607" s="62" t="s">
        <v>291</v>
      </c>
      <c r="K607" s="62" t="s">
        <v>292</v>
      </c>
      <c r="L607" s="62" t="s">
        <v>1555</v>
      </c>
      <c r="M607" s="2"/>
      <c r="N607" s="2"/>
      <c r="O607" s="2"/>
      <c r="P607" s="2"/>
    </row>
    <row r="608" spans="9:16" x14ac:dyDescent="0.25">
      <c r="I608" s="62" t="s">
        <v>842</v>
      </c>
      <c r="J608" s="62" t="s">
        <v>181</v>
      </c>
      <c r="K608" s="62" t="s">
        <v>182</v>
      </c>
      <c r="L608" s="62" t="s">
        <v>1728</v>
      </c>
      <c r="M608" s="2"/>
      <c r="N608" s="2"/>
      <c r="O608" s="2"/>
      <c r="P608" s="2"/>
    </row>
    <row r="609" spans="9:16" ht="25.5" x14ac:dyDescent="0.25">
      <c r="I609" s="62" t="s">
        <v>843</v>
      </c>
      <c r="J609" s="62" t="s">
        <v>229</v>
      </c>
      <c r="K609" s="62" t="s">
        <v>230</v>
      </c>
      <c r="L609" s="62" t="s">
        <v>1729</v>
      </c>
      <c r="M609" s="2"/>
      <c r="N609" s="2"/>
      <c r="O609" s="2"/>
      <c r="P609" s="2"/>
    </row>
    <row r="610" spans="9:16" ht="51" x14ac:dyDescent="0.25">
      <c r="I610" s="62" t="s">
        <v>844</v>
      </c>
      <c r="J610" s="62" t="s">
        <v>213</v>
      </c>
      <c r="K610" s="62" t="s">
        <v>214</v>
      </c>
      <c r="L610" s="62" t="s">
        <v>1694</v>
      </c>
      <c r="M610" s="2"/>
      <c r="N610" s="2"/>
      <c r="O610" s="2"/>
      <c r="P610" s="2"/>
    </row>
    <row r="611" spans="9:16" x14ac:dyDescent="0.25">
      <c r="I611" s="62" t="s">
        <v>845</v>
      </c>
      <c r="J611" s="62" t="s">
        <v>313</v>
      </c>
      <c r="K611" s="62" t="s">
        <v>314</v>
      </c>
      <c r="L611" s="62" t="s">
        <v>1555</v>
      </c>
      <c r="M611" s="2"/>
      <c r="N611" s="2"/>
      <c r="O611" s="2"/>
      <c r="P611" s="2"/>
    </row>
    <row r="612" spans="9:16" x14ac:dyDescent="0.25">
      <c r="I612" s="62" t="s">
        <v>846</v>
      </c>
      <c r="J612" s="62" t="s">
        <v>359</v>
      </c>
      <c r="K612" s="62" t="s">
        <v>360</v>
      </c>
      <c r="L612" s="62" t="s">
        <v>1734</v>
      </c>
      <c r="M612" s="2"/>
      <c r="N612" s="2"/>
      <c r="O612" s="2"/>
      <c r="P612" s="2"/>
    </row>
    <row r="613" spans="9:16" x14ac:dyDescent="0.25">
      <c r="I613" s="62" t="s">
        <v>847</v>
      </c>
      <c r="J613" s="62" t="s">
        <v>188</v>
      </c>
      <c r="K613" s="62" t="s">
        <v>189</v>
      </c>
      <c r="L613" s="62" t="s">
        <v>1555</v>
      </c>
      <c r="M613" s="2"/>
      <c r="N613" s="2"/>
      <c r="O613" s="2"/>
      <c r="P613" s="2"/>
    </row>
    <row r="614" spans="9:16" ht="25.5" x14ac:dyDescent="0.25">
      <c r="I614" s="62" t="s">
        <v>848</v>
      </c>
      <c r="J614" s="62" t="s">
        <v>210</v>
      </c>
      <c r="K614" s="62" t="s">
        <v>211</v>
      </c>
      <c r="L614" s="62" t="s">
        <v>1731</v>
      </c>
      <c r="M614" s="2"/>
      <c r="N614" s="2"/>
      <c r="O614" s="2"/>
      <c r="P614" s="2"/>
    </row>
    <row r="615" spans="9:16" x14ac:dyDescent="0.25">
      <c r="I615" s="62" t="s">
        <v>849</v>
      </c>
      <c r="J615" s="62" t="s">
        <v>232</v>
      </c>
      <c r="K615" s="62" t="s">
        <v>263</v>
      </c>
      <c r="L615" s="62" t="s">
        <v>1555</v>
      </c>
      <c r="M615" s="2"/>
      <c r="N615" s="2"/>
      <c r="O615" s="2"/>
      <c r="P615" s="2"/>
    </row>
    <row r="616" spans="9:16" x14ac:dyDescent="0.25">
      <c r="I616" s="62" t="s">
        <v>850</v>
      </c>
      <c r="J616" s="62" t="s">
        <v>235</v>
      </c>
      <c r="K616" s="62" t="s">
        <v>236</v>
      </c>
      <c r="L616" s="62" t="s">
        <v>1555</v>
      </c>
      <c r="M616" s="2"/>
      <c r="N616" s="2"/>
      <c r="O616" s="2"/>
      <c r="P616" s="2"/>
    </row>
    <row r="617" spans="9:16" x14ac:dyDescent="0.25">
      <c r="I617" s="62" t="s">
        <v>851</v>
      </c>
      <c r="J617" s="62" t="s">
        <v>137</v>
      </c>
      <c r="K617" s="62" t="s">
        <v>159</v>
      </c>
      <c r="L617" s="62" t="s">
        <v>171</v>
      </c>
      <c r="M617" s="2"/>
      <c r="N617" s="2"/>
      <c r="O617" s="2"/>
      <c r="P617" s="2"/>
    </row>
    <row r="618" spans="9:16" ht="25.5" x14ac:dyDescent="0.25">
      <c r="I618" s="62" t="s">
        <v>852</v>
      </c>
      <c r="J618" s="62" t="s">
        <v>137</v>
      </c>
      <c r="K618" s="62" t="s">
        <v>159</v>
      </c>
      <c r="L618" s="62" t="s">
        <v>1727</v>
      </c>
      <c r="M618" s="2"/>
      <c r="N618" s="2"/>
      <c r="O618" s="2"/>
      <c r="P618" s="2"/>
    </row>
    <row r="619" spans="9:16" ht="25.5" x14ac:dyDescent="0.25">
      <c r="I619" s="62" t="s">
        <v>853</v>
      </c>
      <c r="J619" s="62" t="s">
        <v>149</v>
      </c>
      <c r="K619" s="62" t="s">
        <v>150</v>
      </c>
      <c r="L619" s="62" t="s">
        <v>1555</v>
      </c>
      <c r="M619" s="2"/>
      <c r="N619" s="2"/>
      <c r="O619" s="2"/>
      <c r="P619" s="2"/>
    </row>
    <row r="620" spans="9:16" x14ac:dyDescent="0.25">
      <c r="I620" s="62" t="s">
        <v>854</v>
      </c>
      <c r="J620" s="62" t="s">
        <v>232</v>
      </c>
      <c r="K620" s="62" t="s">
        <v>263</v>
      </c>
      <c r="L620" s="62" t="s">
        <v>1555</v>
      </c>
      <c r="M620" s="2"/>
      <c r="N620" s="2"/>
      <c r="O620" s="2"/>
      <c r="P620" s="2"/>
    </row>
    <row r="621" spans="9:16" x14ac:dyDescent="0.25">
      <c r="I621" s="62" t="s">
        <v>855</v>
      </c>
      <c r="J621" s="62" t="s">
        <v>137</v>
      </c>
      <c r="K621" s="62" t="s">
        <v>138</v>
      </c>
      <c r="L621" s="62" t="s">
        <v>1555</v>
      </c>
      <c r="M621" s="2"/>
      <c r="N621" s="2"/>
      <c r="O621" s="2"/>
      <c r="P621" s="2"/>
    </row>
    <row r="622" spans="9:16" x14ac:dyDescent="0.25">
      <c r="I622" s="62" t="s">
        <v>856</v>
      </c>
      <c r="J622" s="62" t="s">
        <v>188</v>
      </c>
      <c r="K622" s="62" t="s">
        <v>189</v>
      </c>
      <c r="L622" s="62" t="s">
        <v>1555</v>
      </c>
      <c r="M622" s="2"/>
      <c r="N622" s="2"/>
      <c r="O622" s="2"/>
      <c r="P622" s="2"/>
    </row>
    <row r="623" spans="9:16" x14ac:dyDescent="0.25">
      <c r="I623" s="62" t="s">
        <v>857</v>
      </c>
      <c r="J623" s="62" t="s">
        <v>210</v>
      </c>
      <c r="K623" s="62" t="s">
        <v>211</v>
      </c>
      <c r="L623" s="62" t="s">
        <v>1555</v>
      </c>
      <c r="M623" s="2"/>
      <c r="N623" s="2"/>
      <c r="O623" s="2"/>
      <c r="P623" s="2"/>
    </row>
    <row r="624" spans="9:16" x14ac:dyDescent="0.25">
      <c r="I624" s="62" t="s">
        <v>858</v>
      </c>
      <c r="J624" s="62" t="s">
        <v>176</v>
      </c>
      <c r="K624" s="62" t="s">
        <v>177</v>
      </c>
      <c r="L624" s="62" t="s">
        <v>1555</v>
      </c>
      <c r="M624" s="2"/>
      <c r="N624" s="2"/>
      <c r="O624" s="2"/>
      <c r="P624" s="2"/>
    </row>
    <row r="625" spans="9:16" x14ac:dyDescent="0.25">
      <c r="I625" s="62" t="s">
        <v>859</v>
      </c>
      <c r="J625" s="62" t="s">
        <v>235</v>
      </c>
      <c r="K625" s="62" t="s">
        <v>236</v>
      </c>
      <c r="L625" s="62" t="s">
        <v>1555</v>
      </c>
      <c r="M625" s="2"/>
      <c r="N625" s="2"/>
      <c r="O625" s="2"/>
      <c r="P625" s="2"/>
    </row>
    <row r="626" spans="9:16" ht="38.25" x14ac:dyDescent="0.25">
      <c r="I626" s="62" t="s">
        <v>860</v>
      </c>
      <c r="J626" s="62" t="s">
        <v>137</v>
      </c>
      <c r="K626" s="62" t="s">
        <v>242</v>
      </c>
      <c r="L626" s="62" t="s">
        <v>1726</v>
      </c>
      <c r="M626" s="2"/>
      <c r="N626" s="2"/>
      <c r="O626" s="2"/>
      <c r="P626" s="2"/>
    </row>
    <row r="627" spans="9:16" ht="25.5" x14ac:dyDescent="0.25">
      <c r="I627" s="62" t="s">
        <v>861</v>
      </c>
      <c r="J627" s="62" t="s">
        <v>137</v>
      </c>
      <c r="K627" s="62" t="s">
        <v>159</v>
      </c>
      <c r="L627" s="62" t="s">
        <v>1727</v>
      </c>
      <c r="M627" s="2"/>
      <c r="N627" s="2"/>
      <c r="O627" s="2"/>
      <c r="P627" s="2"/>
    </row>
    <row r="628" spans="9:16" x14ac:dyDescent="0.25">
      <c r="I628" s="62" t="s">
        <v>862</v>
      </c>
      <c r="J628" s="62" t="s">
        <v>200</v>
      </c>
      <c r="K628" s="62" t="s">
        <v>201</v>
      </c>
      <c r="L628" s="62" t="s">
        <v>1555</v>
      </c>
      <c r="M628" s="2"/>
      <c r="N628" s="2"/>
      <c r="O628" s="2"/>
      <c r="P628" s="2"/>
    </row>
    <row r="629" spans="9:16" x14ac:dyDescent="0.25">
      <c r="I629" s="62" t="s">
        <v>863</v>
      </c>
      <c r="J629" s="62" t="s">
        <v>176</v>
      </c>
      <c r="K629" s="62" t="s">
        <v>177</v>
      </c>
      <c r="L629" s="62" t="s">
        <v>1555</v>
      </c>
      <c r="M629" s="2"/>
      <c r="N629" s="2"/>
      <c r="O629" s="2"/>
      <c r="P629" s="2"/>
    </row>
    <row r="630" spans="9:16" x14ac:dyDescent="0.25">
      <c r="I630" s="62" t="s">
        <v>864</v>
      </c>
      <c r="J630" s="62" t="s">
        <v>188</v>
      </c>
      <c r="K630" s="62" t="s">
        <v>189</v>
      </c>
      <c r="L630" s="62" t="s">
        <v>1555</v>
      </c>
      <c r="M630" s="2"/>
      <c r="N630" s="2"/>
      <c r="O630" s="2"/>
      <c r="P630" s="2"/>
    </row>
    <row r="631" spans="9:16" x14ac:dyDescent="0.25">
      <c r="I631" s="62" t="s">
        <v>865</v>
      </c>
      <c r="J631" s="62" t="s">
        <v>188</v>
      </c>
      <c r="K631" s="62" t="s">
        <v>189</v>
      </c>
      <c r="L631" s="62" t="s">
        <v>1555</v>
      </c>
      <c r="M631" s="2"/>
      <c r="N631" s="2"/>
      <c r="O631" s="2"/>
      <c r="P631" s="2"/>
    </row>
    <row r="632" spans="9:16" x14ac:dyDescent="0.25">
      <c r="I632" s="62" t="s">
        <v>866</v>
      </c>
      <c r="J632" s="62" t="s">
        <v>188</v>
      </c>
      <c r="K632" s="62" t="s">
        <v>189</v>
      </c>
      <c r="L632" s="62" t="s">
        <v>1555</v>
      </c>
      <c r="M632" s="2"/>
      <c r="N632" s="2"/>
      <c r="O632" s="2"/>
      <c r="P632" s="2"/>
    </row>
    <row r="633" spans="9:16" x14ac:dyDescent="0.25">
      <c r="I633" s="62" t="s">
        <v>867</v>
      </c>
      <c r="J633" s="62" t="s">
        <v>232</v>
      </c>
      <c r="K633" s="62" t="s">
        <v>263</v>
      </c>
      <c r="L633" s="62" t="s">
        <v>1555</v>
      </c>
      <c r="M633" s="2"/>
      <c r="N633" s="2"/>
      <c r="O633" s="2"/>
      <c r="P633" s="2"/>
    </row>
    <row r="634" spans="9:16" x14ac:dyDescent="0.25">
      <c r="I634" s="62" t="s">
        <v>868</v>
      </c>
      <c r="J634" s="62" t="s">
        <v>188</v>
      </c>
      <c r="K634" s="62" t="s">
        <v>189</v>
      </c>
      <c r="L634" s="62" t="s">
        <v>1555</v>
      </c>
      <c r="M634" s="2"/>
      <c r="N634" s="2"/>
      <c r="O634" s="2"/>
      <c r="P634" s="2"/>
    </row>
    <row r="635" spans="9:16" x14ac:dyDescent="0.25">
      <c r="I635" s="62" t="s">
        <v>869</v>
      </c>
      <c r="J635" s="62" t="s">
        <v>200</v>
      </c>
      <c r="K635" s="62" t="s">
        <v>201</v>
      </c>
      <c r="L635" s="62" t="s">
        <v>1555</v>
      </c>
      <c r="M635" s="2"/>
      <c r="N635" s="2"/>
      <c r="O635" s="2"/>
      <c r="P635" s="2"/>
    </row>
    <row r="636" spans="9:16" x14ac:dyDescent="0.25">
      <c r="I636" s="62" t="s">
        <v>870</v>
      </c>
      <c r="J636" s="62" t="s">
        <v>181</v>
      </c>
      <c r="K636" s="62" t="s">
        <v>182</v>
      </c>
      <c r="L636" s="62" t="s">
        <v>1555</v>
      </c>
      <c r="M636" s="2"/>
      <c r="N636" s="2"/>
      <c r="O636" s="2"/>
      <c r="P636" s="2"/>
    </row>
    <row r="637" spans="9:16" x14ac:dyDescent="0.25">
      <c r="I637" s="62" t="s">
        <v>871</v>
      </c>
      <c r="J637" s="62" t="s">
        <v>171</v>
      </c>
      <c r="K637" s="62" t="s">
        <v>172</v>
      </c>
      <c r="L637" s="62" t="s">
        <v>171</v>
      </c>
      <c r="M637" s="2"/>
      <c r="N637" s="2"/>
      <c r="O637" s="2"/>
      <c r="P637" s="2"/>
    </row>
    <row r="638" spans="9:16" x14ac:dyDescent="0.25">
      <c r="I638" s="62" t="s">
        <v>872</v>
      </c>
      <c r="J638" s="62" t="s">
        <v>225</v>
      </c>
      <c r="K638" s="62" t="s">
        <v>226</v>
      </c>
      <c r="L638" s="62" t="s">
        <v>1555</v>
      </c>
      <c r="M638" s="2"/>
      <c r="N638" s="2"/>
      <c r="O638" s="2"/>
      <c r="P638" s="2"/>
    </row>
    <row r="639" spans="9:16" x14ac:dyDescent="0.25">
      <c r="I639" s="62" t="s">
        <v>873</v>
      </c>
      <c r="J639" s="62" t="s">
        <v>232</v>
      </c>
      <c r="K639" s="62" t="s">
        <v>233</v>
      </c>
      <c r="L639" s="62" t="s">
        <v>1555</v>
      </c>
      <c r="M639" s="2"/>
      <c r="N639" s="2"/>
      <c r="O639" s="2"/>
      <c r="P639" s="2"/>
    </row>
    <row r="640" spans="9:16" ht="25.5" x14ac:dyDescent="0.25">
      <c r="I640" s="62" t="s">
        <v>874</v>
      </c>
      <c r="J640" s="62" t="s">
        <v>204</v>
      </c>
      <c r="K640" s="62" t="s">
        <v>205</v>
      </c>
      <c r="L640" s="62" t="s">
        <v>1555</v>
      </c>
      <c r="M640" s="2"/>
      <c r="N640" s="2"/>
      <c r="O640" s="2"/>
      <c r="P640" s="2"/>
    </row>
    <row r="641" spans="9:16" x14ac:dyDescent="0.25">
      <c r="I641" s="62" t="s">
        <v>875</v>
      </c>
      <c r="J641" s="62" t="s">
        <v>171</v>
      </c>
      <c r="K641" s="62" t="s">
        <v>172</v>
      </c>
      <c r="L641" s="62" t="s">
        <v>1555</v>
      </c>
      <c r="M641" s="2"/>
      <c r="N641" s="2"/>
      <c r="O641" s="2"/>
      <c r="P641" s="2"/>
    </row>
    <row r="642" spans="9:16" x14ac:dyDescent="0.25">
      <c r="I642" s="62" t="s">
        <v>876</v>
      </c>
      <c r="J642" s="62" t="s">
        <v>220</v>
      </c>
      <c r="K642" s="62" t="s">
        <v>221</v>
      </c>
      <c r="L642" s="62" t="s">
        <v>1555</v>
      </c>
      <c r="M642" s="2"/>
      <c r="N642" s="2"/>
      <c r="O642" s="2"/>
      <c r="P642" s="2"/>
    </row>
    <row r="643" spans="9:16" x14ac:dyDescent="0.25">
      <c r="I643" s="62" t="s">
        <v>877</v>
      </c>
      <c r="J643" s="62" t="s">
        <v>196</v>
      </c>
      <c r="K643" s="62" t="s">
        <v>197</v>
      </c>
      <c r="L643" s="62" t="s">
        <v>1555</v>
      </c>
      <c r="M643" s="2"/>
      <c r="N643" s="2"/>
      <c r="O643" s="2"/>
      <c r="P643" s="2"/>
    </row>
    <row r="644" spans="9:16" ht="25.5" x14ac:dyDescent="0.25">
      <c r="I644" s="62" t="s">
        <v>878</v>
      </c>
      <c r="J644" s="62" t="s">
        <v>149</v>
      </c>
      <c r="K644" s="62" t="s">
        <v>150</v>
      </c>
      <c r="L644" s="62" t="s">
        <v>1555</v>
      </c>
      <c r="M644" s="2"/>
      <c r="N644" s="2"/>
      <c r="O644" s="2"/>
      <c r="P644" s="2"/>
    </row>
    <row r="645" spans="9:16" x14ac:dyDescent="0.25">
      <c r="I645" s="62" t="s">
        <v>879</v>
      </c>
      <c r="J645" s="62" t="s">
        <v>196</v>
      </c>
      <c r="K645" s="62" t="s">
        <v>197</v>
      </c>
      <c r="L645" s="62" t="s">
        <v>1555</v>
      </c>
      <c r="M645" s="2"/>
      <c r="N645" s="2"/>
      <c r="O645" s="2"/>
      <c r="P645" s="2"/>
    </row>
    <row r="646" spans="9:16" x14ac:dyDescent="0.25">
      <c r="I646" s="62" t="s">
        <v>880</v>
      </c>
      <c r="J646" s="62" t="s">
        <v>232</v>
      </c>
      <c r="K646" s="62" t="s">
        <v>263</v>
      </c>
      <c r="L646" s="62" t="s">
        <v>1555</v>
      </c>
      <c r="M646" s="2"/>
      <c r="N646" s="2"/>
      <c r="O646" s="2"/>
      <c r="P646" s="2"/>
    </row>
    <row r="647" spans="9:16" x14ac:dyDescent="0.25">
      <c r="I647" s="62" t="s">
        <v>881</v>
      </c>
      <c r="J647" s="62" t="s">
        <v>137</v>
      </c>
      <c r="K647" s="62" t="s">
        <v>242</v>
      </c>
      <c r="L647" s="62" t="s">
        <v>1555</v>
      </c>
      <c r="M647" s="2"/>
      <c r="N647" s="2"/>
      <c r="O647" s="2"/>
      <c r="P647" s="2"/>
    </row>
    <row r="648" spans="9:16" ht="25.5" x14ac:dyDescent="0.25">
      <c r="I648" s="62" t="s">
        <v>882</v>
      </c>
      <c r="J648" s="62" t="s">
        <v>210</v>
      </c>
      <c r="K648" s="62" t="s">
        <v>211</v>
      </c>
      <c r="L648" s="62" t="s">
        <v>1731</v>
      </c>
      <c r="M648" s="2"/>
      <c r="N648" s="2"/>
      <c r="O648" s="2"/>
      <c r="P648" s="2"/>
    </row>
    <row r="649" spans="9:16" x14ac:dyDescent="0.25">
      <c r="I649" s="62" t="s">
        <v>883</v>
      </c>
      <c r="J649" s="62" t="s">
        <v>196</v>
      </c>
      <c r="K649" s="62" t="s">
        <v>197</v>
      </c>
      <c r="L649" s="62" t="s">
        <v>1555</v>
      </c>
      <c r="M649" s="2"/>
      <c r="N649" s="2"/>
      <c r="O649" s="2"/>
      <c r="P649" s="2"/>
    </row>
    <row r="650" spans="9:16" x14ac:dyDescent="0.25">
      <c r="I650" s="62" t="s">
        <v>884</v>
      </c>
      <c r="J650" s="62" t="s">
        <v>176</v>
      </c>
      <c r="K650" s="62" t="s">
        <v>177</v>
      </c>
      <c r="L650" s="62" t="s">
        <v>1555</v>
      </c>
      <c r="M650" s="2"/>
      <c r="N650" s="2"/>
      <c r="O650" s="2"/>
      <c r="P650" s="2"/>
    </row>
    <row r="651" spans="9:16" ht="25.5" x14ac:dyDescent="0.25">
      <c r="I651" s="62" t="s">
        <v>885</v>
      </c>
      <c r="J651" s="62" t="s">
        <v>476</v>
      </c>
      <c r="K651" s="62" t="s">
        <v>214</v>
      </c>
      <c r="L651" s="62" t="s">
        <v>476</v>
      </c>
      <c r="M651" s="2"/>
      <c r="N651" s="2"/>
      <c r="O651" s="2"/>
      <c r="P651" s="2"/>
    </row>
    <row r="652" spans="9:16" ht="25.5" x14ac:dyDescent="0.25">
      <c r="I652" s="62" t="s">
        <v>886</v>
      </c>
      <c r="J652" s="62" t="s">
        <v>204</v>
      </c>
      <c r="K652" s="62" t="s">
        <v>205</v>
      </c>
      <c r="L652" s="62" t="s">
        <v>1555</v>
      </c>
      <c r="M652" s="2"/>
      <c r="N652" s="2"/>
      <c r="O652" s="2"/>
      <c r="P652" s="2"/>
    </row>
    <row r="653" spans="9:16" x14ac:dyDescent="0.25">
      <c r="I653" s="62" t="s">
        <v>887</v>
      </c>
      <c r="J653" s="62" t="s">
        <v>235</v>
      </c>
      <c r="K653" s="62" t="s">
        <v>236</v>
      </c>
      <c r="L653" s="62" t="s">
        <v>1555</v>
      </c>
      <c r="M653" s="2"/>
      <c r="N653" s="2"/>
      <c r="O653" s="2"/>
      <c r="P653" s="2"/>
    </row>
    <row r="654" spans="9:16" x14ac:dyDescent="0.25">
      <c r="I654" s="62" t="s">
        <v>888</v>
      </c>
      <c r="J654" s="62" t="s">
        <v>210</v>
      </c>
      <c r="K654" s="62" t="s">
        <v>211</v>
      </c>
      <c r="L654" s="62" t="s">
        <v>1555</v>
      </c>
      <c r="M654" s="2"/>
      <c r="N654" s="2"/>
      <c r="O654" s="2"/>
      <c r="P654" s="2"/>
    </row>
    <row r="655" spans="9:16" x14ac:dyDescent="0.25">
      <c r="I655" s="62" t="s">
        <v>889</v>
      </c>
      <c r="J655" s="62" t="s">
        <v>232</v>
      </c>
      <c r="K655" s="62" t="s">
        <v>263</v>
      </c>
      <c r="L655" s="62" t="s">
        <v>1555</v>
      </c>
      <c r="M655" s="2"/>
      <c r="N655" s="2"/>
      <c r="O655" s="2"/>
      <c r="P655" s="2"/>
    </row>
    <row r="656" spans="9:16" x14ac:dyDescent="0.25">
      <c r="I656" s="62" t="s">
        <v>890</v>
      </c>
      <c r="J656" s="62" t="s">
        <v>359</v>
      </c>
      <c r="K656" s="62" t="s">
        <v>360</v>
      </c>
      <c r="L656" s="62" t="s">
        <v>1734</v>
      </c>
      <c r="M656" s="2"/>
      <c r="N656" s="2"/>
      <c r="O656" s="2"/>
      <c r="P656" s="2"/>
    </row>
    <row r="657" spans="9:16" x14ac:dyDescent="0.25">
      <c r="I657" s="62" t="s">
        <v>891</v>
      </c>
      <c r="J657" s="62" t="s">
        <v>232</v>
      </c>
      <c r="K657" s="62" t="s">
        <v>233</v>
      </c>
      <c r="L657" s="62" t="s">
        <v>1555</v>
      </c>
      <c r="M657" s="2"/>
      <c r="N657" s="2"/>
      <c r="O657" s="2"/>
      <c r="P657" s="2"/>
    </row>
    <row r="658" spans="9:16" x14ac:dyDescent="0.25">
      <c r="I658" s="62" t="s">
        <v>892</v>
      </c>
      <c r="J658" s="62" t="s">
        <v>188</v>
      </c>
      <c r="K658" s="62" t="s">
        <v>189</v>
      </c>
      <c r="L658" s="62" t="s">
        <v>1555</v>
      </c>
      <c r="M658" s="2"/>
      <c r="N658" s="2"/>
      <c r="O658" s="2"/>
      <c r="P658" s="2"/>
    </row>
    <row r="659" spans="9:16" x14ac:dyDescent="0.25">
      <c r="I659" s="62" t="s">
        <v>893</v>
      </c>
      <c r="J659" s="62" t="s">
        <v>421</v>
      </c>
      <c r="K659" s="62" t="s">
        <v>314</v>
      </c>
      <c r="L659" s="62" t="s">
        <v>1555</v>
      </c>
      <c r="M659" s="2"/>
      <c r="N659" s="2"/>
      <c r="O659" s="2"/>
      <c r="P659" s="2"/>
    </row>
    <row r="660" spans="9:16" x14ac:dyDescent="0.25">
      <c r="I660" s="62" t="s">
        <v>894</v>
      </c>
      <c r="J660" s="62" t="s">
        <v>200</v>
      </c>
      <c r="K660" s="62" t="s">
        <v>201</v>
      </c>
      <c r="L660" s="62" t="s">
        <v>1555</v>
      </c>
      <c r="M660" s="2"/>
      <c r="N660" s="2"/>
      <c r="O660" s="2"/>
      <c r="P660" s="2"/>
    </row>
    <row r="661" spans="9:16" x14ac:dyDescent="0.25">
      <c r="I661" s="62" t="s">
        <v>895</v>
      </c>
      <c r="J661" s="62" t="s">
        <v>229</v>
      </c>
      <c r="K661" s="62" t="s">
        <v>230</v>
      </c>
      <c r="L661" s="62" t="s">
        <v>1555</v>
      </c>
      <c r="M661" s="2"/>
      <c r="N661" s="2"/>
      <c r="O661" s="2"/>
      <c r="P661" s="2"/>
    </row>
    <row r="662" spans="9:16" x14ac:dyDescent="0.25">
      <c r="I662" s="62" t="s">
        <v>896</v>
      </c>
      <c r="J662" s="62" t="s">
        <v>232</v>
      </c>
      <c r="K662" s="62" t="s">
        <v>263</v>
      </c>
      <c r="L662" s="62" t="s">
        <v>1555</v>
      </c>
      <c r="M662" s="2"/>
      <c r="N662" s="2"/>
      <c r="O662" s="2"/>
      <c r="P662" s="2"/>
    </row>
    <row r="663" spans="9:16" x14ac:dyDescent="0.25">
      <c r="I663" s="62" t="s">
        <v>897</v>
      </c>
      <c r="J663" s="62" t="s">
        <v>229</v>
      </c>
      <c r="K663" s="62" t="s">
        <v>230</v>
      </c>
      <c r="L663" s="62" t="s">
        <v>1555</v>
      </c>
      <c r="M663" s="2"/>
      <c r="N663" s="2"/>
      <c r="O663" s="2"/>
      <c r="P663" s="2"/>
    </row>
    <row r="664" spans="9:16" x14ac:dyDescent="0.25">
      <c r="I664" s="62" t="s">
        <v>898</v>
      </c>
      <c r="J664" s="62" t="s">
        <v>176</v>
      </c>
      <c r="K664" s="62" t="s">
        <v>177</v>
      </c>
      <c r="L664" s="62" t="s">
        <v>1555</v>
      </c>
      <c r="M664" s="2"/>
      <c r="N664" s="2"/>
      <c r="O664" s="2"/>
      <c r="P664" s="2"/>
    </row>
    <row r="665" spans="9:16" x14ac:dyDescent="0.25">
      <c r="I665" s="62" t="s">
        <v>899</v>
      </c>
      <c r="J665" s="62" t="s">
        <v>192</v>
      </c>
      <c r="K665" s="62" t="s">
        <v>193</v>
      </c>
      <c r="L665" s="62" t="s">
        <v>1555</v>
      </c>
      <c r="M665" s="2"/>
      <c r="N665" s="2"/>
      <c r="O665" s="2"/>
      <c r="P665" s="2"/>
    </row>
    <row r="666" spans="9:16" x14ac:dyDescent="0.25">
      <c r="I666" s="62" t="s">
        <v>900</v>
      </c>
      <c r="J666" s="62" t="s">
        <v>188</v>
      </c>
      <c r="K666" s="62" t="s">
        <v>189</v>
      </c>
      <c r="L666" s="62" t="s">
        <v>1555</v>
      </c>
      <c r="M666" s="2"/>
      <c r="N666" s="2"/>
      <c r="O666" s="2"/>
      <c r="P666" s="2"/>
    </row>
    <row r="667" spans="9:16" x14ac:dyDescent="0.25">
      <c r="I667" s="62" t="s">
        <v>901</v>
      </c>
      <c r="J667" s="62" t="s">
        <v>232</v>
      </c>
      <c r="K667" s="62" t="s">
        <v>263</v>
      </c>
      <c r="L667" s="62" t="s">
        <v>1555</v>
      </c>
      <c r="M667" s="2"/>
      <c r="N667" s="2"/>
      <c r="O667" s="2"/>
      <c r="P667" s="2"/>
    </row>
    <row r="668" spans="9:16" ht="25.5" x14ac:dyDescent="0.25">
      <c r="I668" s="62" t="s">
        <v>902</v>
      </c>
      <c r="J668" s="62" t="s">
        <v>232</v>
      </c>
      <c r="K668" s="62" t="s">
        <v>205</v>
      </c>
      <c r="L668" s="62" t="s">
        <v>1555</v>
      </c>
      <c r="M668" s="2"/>
      <c r="N668" s="2"/>
      <c r="O668" s="2"/>
      <c r="P668" s="2"/>
    </row>
    <row r="669" spans="9:16" x14ac:dyDescent="0.25">
      <c r="I669" s="62" t="s">
        <v>903</v>
      </c>
      <c r="J669" s="62" t="s">
        <v>176</v>
      </c>
      <c r="K669" s="62" t="s">
        <v>177</v>
      </c>
      <c r="L669" s="62" t="s">
        <v>1555</v>
      </c>
      <c r="M669" s="2"/>
      <c r="N669" s="2"/>
      <c r="O669" s="2"/>
      <c r="P669" s="2"/>
    </row>
    <row r="670" spans="9:16" x14ac:dyDescent="0.25">
      <c r="I670" s="62" t="s">
        <v>904</v>
      </c>
      <c r="J670" s="62" t="s">
        <v>200</v>
      </c>
      <c r="K670" s="62" t="s">
        <v>201</v>
      </c>
      <c r="L670" s="62" t="s">
        <v>1555</v>
      </c>
      <c r="M670" s="2"/>
      <c r="N670" s="2"/>
      <c r="O670" s="2"/>
      <c r="P670" s="2"/>
    </row>
    <row r="671" spans="9:16" x14ac:dyDescent="0.25">
      <c r="I671" s="62" t="s">
        <v>905</v>
      </c>
      <c r="J671" s="62" t="s">
        <v>176</v>
      </c>
      <c r="K671" s="62" t="s">
        <v>177</v>
      </c>
      <c r="L671" s="62" t="s">
        <v>1555</v>
      </c>
      <c r="M671" s="2"/>
      <c r="N671" s="2"/>
      <c r="O671" s="2"/>
      <c r="P671" s="2"/>
    </row>
    <row r="672" spans="9:16" x14ac:dyDescent="0.25">
      <c r="I672" s="62" t="s">
        <v>906</v>
      </c>
      <c r="J672" s="62" t="s">
        <v>196</v>
      </c>
      <c r="K672" s="62" t="s">
        <v>197</v>
      </c>
      <c r="L672" s="62" t="s">
        <v>1555</v>
      </c>
      <c r="M672" s="2"/>
      <c r="N672" s="2"/>
      <c r="O672" s="2"/>
      <c r="P672" s="2"/>
    </row>
    <row r="673" spans="9:16" x14ac:dyDescent="0.25">
      <c r="I673" s="62" t="s">
        <v>907</v>
      </c>
      <c r="J673" s="62" t="s">
        <v>299</v>
      </c>
      <c r="K673" s="62" t="s">
        <v>300</v>
      </c>
      <c r="L673" s="62" t="s">
        <v>1555</v>
      </c>
      <c r="M673" s="2"/>
      <c r="N673" s="2"/>
      <c r="O673" s="2"/>
      <c r="P673" s="2"/>
    </row>
    <row r="674" spans="9:16" x14ac:dyDescent="0.25">
      <c r="I674" s="62" t="s">
        <v>908</v>
      </c>
      <c r="J674" s="62" t="s">
        <v>196</v>
      </c>
      <c r="K674" s="62" t="s">
        <v>197</v>
      </c>
      <c r="L674" s="62" t="s">
        <v>1555</v>
      </c>
      <c r="M674" s="2"/>
      <c r="N674" s="2"/>
      <c r="O674" s="2"/>
      <c r="P674" s="2"/>
    </row>
    <row r="675" spans="9:16" x14ac:dyDescent="0.25">
      <c r="I675" s="62" t="s">
        <v>909</v>
      </c>
      <c r="J675" s="62" t="s">
        <v>220</v>
      </c>
      <c r="K675" s="62" t="s">
        <v>221</v>
      </c>
      <c r="L675" s="62" t="s">
        <v>1555</v>
      </c>
      <c r="M675" s="2"/>
      <c r="N675" s="2"/>
      <c r="O675" s="2"/>
      <c r="P675" s="2"/>
    </row>
    <row r="676" spans="9:16" x14ac:dyDescent="0.25">
      <c r="I676" s="62" t="s">
        <v>910</v>
      </c>
      <c r="J676" s="62" t="s">
        <v>359</v>
      </c>
      <c r="K676" s="62" t="s">
        <v>360</v>
      </c>
      <c r="L676" s="62" t="s">
        <v>1734</v>
      </c>
      <c r="M676" s="2"/>
      <c r="N676" s="2"/>
      <c r="O676" s="2"/>
      <c r="P676" s="2"/>
    </row>
    <row r="677" spans="9:16" x14ac:dyDescent="0.25">
      <c r="I677" s="62" t="s">
        <v>911</v>
      </c>
      <c r="J677" s="62" t="s">
        <v>235</v>
      </c>
      <c r="K677" s="62" t="s">
        <v>236</v>
      </c>
      <c r="L677" s="62" t="s">
        <v>1555</v>
      </c>
      <c r="M677" s="2"/>
      <c r="N677" s="2"/>
      <c r="O677" s="2"/>
      <c r="P677" s="2"/>
    </row>
    <row r="678" spans="9:16" ht="25.5" x14ac:dyDescent="0.25">
      <c r="I678" s="62" t="s">
        <v>912</v>
      </c>
      <c r="J678" s="62" t="s">
        <v>149</v>
      </c>
      <c r="K678" s="62" t="s">
        <v>150</v>
      </c>
      <c r="L678" s="62" t="s">
        <v>1555</v>
      </c>
      <c r="M678" s="2"/>
      <c r="N678" s="2"/>
      <c r="O678" s="2"/>
      <c r="P678" s="2"/>
    </row>
    <row r="679" spans="9:16" ht="25.5" x14ac:dyDescent="0.25">
      <c r="I679" s="62" t="s">
        <v>913</v>
      </c>
      <c r="J679" s="62" t="s">
        <v>149</v>
      </c>
      <c r="K679" s="62" t="s">
        <v>150</v>
      </c>
      <c r="L679" s="62" t="s">
        <v>1555</v>
      </c>
      <c r="M679" s="2"/>
      <c r="N679" s="2"/>
      <c r="O679" s="2"/>
      <c r="P679" s="2"/>
    </row>
    <row r="680" spans="9:16" x14ac:dyDescent="0.25">
      <c r="I680" s="62" t="s">
        <v>914</v>
      </c>
      <c r="J680" s="62" t="s">
        <v>313</v>
      </c>
      <c r="K680" s="62" t="s">
        <v>314</v>
      </c>
      <c r="L680" s="62" t="s">
        <v>1555</v>
      </c>
      <c r="M680" s="2"/>
      <c r="N680" s="2"/>
      <c r="O680" s="2"/>
      <c r="P680" s="2"/>
    </row>
    <row r="681" spans="9:16" x14ac:dyDescent="0.25">
      <c r="I681" s="62" t="s">
        <v>915</v>
      </c>
      <c r="J681" s="62" t="s">
        <v>188</v>
      </c>
      <c r="K681" s="62" t="s">
        <v>189</v>
      </c>
      <c r="L681" s="62" t="s">
        <v>1555</v>
      </c>
      <c r="M681" s="2"/>
      <c r="N681" s="2"/>
      <c r="O681" s="2"/>
      <c r="P681" s="2"/>
    </row>
    <row r="682" spans="9:16" x14ac:dyDescent="0.25">
      <c r="I682" s="62" t="s">
        <v>916</v>
      </c>
      <c r="J682" s="62" t="s">
        <v>232</v>
      </c>
      <c r="K682" s="62" t="s">
        <v>263</v>
      </c>
      <c r="L682" s="62" t="s">
        <v>1555</v>
      </c>
      <c r="M682" s="2"/>
      <c r="N682" s="2"/>
      <c r="O682" s="2"/>
      <c r="P682" s="2"/>
    </row>
    <row r="683" spans="9:16" x14ac:dyDescent="0.25">
      <c r="I683" s="62" t="s">
        <v>917</v>
      </c>
      <c r="J683" s="62" t="s">
        <v>421</v>
      </c>
      <c r="K683" s="62" t="s">
        <v>314</v>
      </c>
      <c r="L683" s="62" t="s">
        <v>1555</v>
      </c>
      <c r="M683" s="2"/>
      <c r="N683" s="2"/>
      <c r="O683" s="2"/>
      <c r="P683" s="2"/>
    </row>
    <row r="684" spans="9:16" x14ac:dyDescent="0.25">
      <c r="I684" s="62" t="s">
        <v>918</v>
      </c>
      <c r="J684" s="62" t="s">
        <v>196</v>
      </c>
      <c r="K684" s="62" t="s">
        <v>197</v>
      </c>
      <c r="L684" s="62" t="s">
        <v>1555</v>
      </c>
      <c r="M684" s="2"/>
      <c r="N684" s="2"/>
      <c r="O684" s="2"/>
      <c r="P684" s="2"/>
    </row>
    <row r="685" spans="9:16" ht="25.5" x14ac:dyDescent="0.25">
      <c r="I685" s="62" t="s">
        <v>919</v>
      </c>
      <c r="J685" s="62" t="s">
        <v>188</v>
      </c>
      <c r="K685" s="62" t="s">
        <v>205</v>
      </c>
      <c r="L685" s="62" t="s">
        <v>1555</v>
      </c>
      <c r="M685" s="2"/>
      <c r="N685" s="2"/>
      <c r="O685" s="2"/>
      <c r="P685" s="2"/>
    </row>
    <row r="686" spans="9:16" x14ac:dyDescent="0.25">
      <c r="I686" s="62" t="s">
        <v>920</v>
      </c>
      <c r="J686" s="62" t="s">
        <v>188</v>
      </c>
      <c r="K686" s="62" t="s">
        <v>189</v>
      </c>
      <c r="L686" s="62" t="s">
        <v>1555</v>
      </c>
      <c r="M686" s="2"/>
      <c r="N686" s="2"/>
      <c r="O686" s="2"/>
      <c r="P686" s="2"/>
    </row>
    <row r="687" spans="9:16" x14ac:dyDescent="0.25">
      <c r="I687" s="62" t="s">
        <v>921</v>
      </c>
      <c r="J687" s="62" t="s">
        <v>210</v>
      </c>
      <c r="K687" s="62" t="s">
        <v>211</v>
      </c>
      <c r="L687" s="62" t="s">
        <v>1555</v>
      </c>
      <c r="M687" s="2"/>
      <c r="N687" s="2"/>
      <c r="O687" s="2"/>
      <c r="P687" s="2"/>
    </row>
    <row r="688" spans="9:16" ht="25.5" x14ac:dyDescent="0.25">
      <c r="I688" s="62" t="s">
        <v>922</v>
      </c>
      <c r="J688" s="62" t="s">
        <v>229</v>
      </c>
      <c r="K688" s="62" t="s">
        <v>230</v>
      </c>
      <c r="L688" s="62" t="s">
        <v>1729</v>
      </c>
      <c r="M688" s="2"/>
      <c r="N688" s="2"/>
      <c r="O688" s="2"/>
      <c r="P688" s="2"/>
    </row>
    <row r="689" spans="9:16" x14ac:dyDescent="0.25">
      <c r="I689" s="62" t="s">
        <v>923</v>
      </c>
      <c r="J689" s="62" t="s">
        <v>232</v>
      </c>
      <c r="K689" s="62" t="s">
        <v>263</v>
      </c>
      <c r="L689" s="62" t="s">
        <v>1555</v>
      </c>
      <c r="M689" s="2"/>
      <c r="N689" s="2"/>
      <c r="O689" s="2"/>
      <c r="P689" s="2"/>
    </row>
    <row r="690" spans="9:16" ht="25.5" x14ac:dyDescent="0.25">
      <c r="I690" s="62" t="s">
        <v>924</v>
      </c>
      <c r="J690" s="62" t="s">
        <v>232</v>
      </c>
      <c r="K690" s="62" t="s">
        <v>205</v>
      </c>
      <c r="L690" s="62" t="s">
        <v>1555</v>
      </c>
      <c r="M690" s="2"/>
      <c r="N690" s="2"/>
      <c r="O690" s="2"/>
      <c r="P690" s="2"/>
    </row>
    <row r="691" spans="9:16" ht="25.5" x14ac:dyDescent="0.25">
      <c r="I691" s="62" t="s">
        <v>925</v>
      </c>
      <c r="J691" s="62" t="s">
        <v>204</v>
      </c>
      <c r="K691" s="62" t="s">
        <v>205</v>
      </c>
      <c r="L691" s="62" t="s">
        <v>1555</v>
      </c>
      <c r="M691" s="2"/>
      <c r="N691" s="2"/>
      <c r="O691" s="2"/>
      <c r="P691" s="2"/>
    </row>
    <row r="692" spans="9:16" x14ac:dyDescent="0.25">
      <c r="I692" s="62" t="s">
        <v>926</v>
      </c>
      <c r="J692" s="62" t="s">
        <v>232</v>
      </c>
      <c r="K692" s="62" t="s">
        <v>263</v>
      </c>
      <c r="L692" s="62" t="s">
        <v>1555</v>
      </c>
      <c r="M692" s="2"/>
      <c r="N692" s="2"/>
      <c r="O692" s="2"/>
      <c r="P692" s="2"/>
    </row>
    <row r="693" spans="9:16" x14ac:dyDescent="0.25">
      <c r="I693" s="62" t="s">
        <v>927</v>
      </c>
      <c r="J693" s="62" t="s">
        <v>225</v>
      </c>
      <c r="K693" s="62" t="s">
        <v>226</v>
      </c>
      <c r="L693" s="62" t="s">
        <v>1555</v>
      </c>
      <c r="M693" s="2"/>
      <c r="N693" s="2"/>
      <c r="O693" s="2"/>
      <c r="P693" s="2"/>
    </row>
    <row r="694" spans="9:16" x14ac:dyDescent="0.25">
      <c r="I694" s="62" t="s">
        <v>928</v>
      </c>
      <c r="J694" s="62" t="s">
        <v>192</v>
      </c>
      <c r="K694" s="62" t="s">
        <v>193</v>
      </c>
      <c r="L694" s="62" t="s">
        <v>1555</v>
      </c>
      <c r="M694" s="2"/>
      <c r="N694" s="2"/>
      <c r="O694" s="2"/>
      <c r="P694" s="2"/>
    </row>
    <row r="695" spans="9:16" x14ac:dyDescent="0.25">
      <c r="I695" s="62" t="s">
        <v>929</v>
      </c>
      <c r="J695" s="62" t="s">
        <v>200</v>
      </c>
      <c r="K695" s="62" t="s">
        <v>201</v>
      </c>
      <c r="L695" s="62" t="s">
        <v>1555</v>
      </c>
      <c r="M695" s="2"/>
      <c r="N695" s="2"/>
      <c r="O695" s="2"/>
      <c r="P695" s="2"/>
    </row>
    <row r="696" spans="9:16" x14ac:dyDescent="0.25">
      <c r="I696" s="62" t="s">
        <v>930</v>
      </c>
      <c r="J696" s="62" t="s">
        <v>137</v>
      </c>
      <c r="K696" s="62" t="s">
        <v>138</v>
      </c>
      <c r="L696" s="62" t="s">
        <v>1555</v>
      </c>
      <c r="M696" s="2"/>
      <c r="N696" s="2"/>
      <c r="O696" s="2"/>
      <c r="P696" s="2"/>
    </row>
    <row r="697" spans="9:16" x14ac:dyDescent="0.25">
      <c r="I697" s="62" t="s">
        <v>931</v>
      </c>
      <c r="J697" s="62" t="s">
        <v>137</v>
      </c>
      <c r="K697" s="62" t="s">
        <v>159</v>
      </c>
      <c r="L697" s="62" t="s">
        <v>1555</v>
      </c>
      <c r="M697" s="2"/>
      <c r="N697" s="2"/>
      <c r="O697" s="2"/>
      <c r="P697" s="2"/>
    </row>
    <row r="698" spans="9:16" x14ac:dyDescent="0.25">
      <c r="I698" s="62" t="s">
        <v>932</v>
      </c>
      <c r="J698" s="62" t="s">
        <v>259</v>
      </c>
      <c r="K698" s="62" t="s">
        <v>260</v>
      </c>
      <c r="L698" s="62" t="s">
        <v>1555</v>
      </c>
      <c r="M698" s="2"/>
      <c r="N698" s="2"/>
      <c r="O698" s="2"/>
      <c r="P698" s="2"/>
    </row>
    <row r="699" spans="9:16" x14ac:dyDescent="0.25">
      <c r="I699" s="62" t="s">
        <v>933</v>
      </c>
      <c r="J699" s="62" t="s">
        <v>232</v>
      </c>
      <c r="K699" s="62" t="s">
        <v>263</v>
      </c>
      <c r="L699" s="62" t="s">
        <v>1555</v>
      </c>
      <c r="M699" s="2"/>
      <c r="N699" s="2"/>
      <c r="O699" s="2"/>
      <c r="P699" s="2"/>
    </row>
    <row r="700" spans="9:16" x14ac:dyDescent="0.25">
      <c r="I700" s="62" t="s">
        <v>934</v>
      </c>
      <c r="J700" s="62" t="s">
        <v>229</v>
      </c>
      <c r="K700" s="62" t="s">
        <v>230</v>
      </c>
      <c r="L700" s="62" t="s">
        <v>1555</v>
      </c>
      <c r="M700" s="2"/>
      <c r="N700" s="2"/>
      <c r="O700" s="2"/>
      <c r="P700" s="2"/>
    </row>
    <row r="701" spans="9:16" x14ac:dyDescent="0.25">
      <c r="I701" s="62" t="s">
        <v>935</v>
      </c>
      <c r="J701" s="62" t="s">
        <v>196</v>
      </c>
      <c r="K701" s="62" t="s">
        <v>350</v>
      </c>
      <c r="L701" s="62" t="s">
        <v>1555</v>
      </c>
      <c r="M701" s="2"/>
      <c r="N701" s="2"/>
      <c r="O701" s="2"/>
      <c r="P701" s="2"/>
    </row>
    <row r="702" spans="9:16" x14ac:dyDescent="0.25">
      <c r="I702" s="62" t="s">
        <v>936</v>
      </c>
      <c r="J702" s="62" t="s">
        <v>235</v>
      </c>
      <c r="K702" s="62" t="s">
        <v>236</v>
      </c>
      <c r="L702" s="62" t="s">
        <v>1555</v>
      </c>
      <c r="M702" s="2"/>
      <c r="N702" s="2"/>
      <c r="O702" s="2"/>
      <c r="P702" s="2"/>
    </row>
    <row r="703" spans="9:16" ht="25.5" x14ac:dyDescent="0.25">
      <c r="I703" s="62" t="s">
        <v>937</v>
      </c>
      <c r="J703" s="62" t="s">
        <v>229</v>
      </c>
      <c r="K703" s="62" t="s">
        <v>230</v>
      </c>
      <c r="L703" s="62" t="s">
        <v>1729</v>
      </c>
      <c r="M703" s="2"/>
      <c r="N703" s="2"/>
      <c r="O703" s="2"/>
      <c r="P703" s="2"/>
    </row>
    <row r="704" spans="9:16" x14ac:dyDescent="0.25">
      <c r="I704" s="62" t="s">
        <v>938</v>
      </c>
      <c r="J704" s="62" t="s">
        <v>283</v>
      </c>
      <c r="K704" s="62" t="s">
        <v>284</v>
      </c>
      <c r="L704" s="62" t="s">
        <v>1555</v>
      </c>
      <c r="M704" s="2"/>
      <c r="N704" s="2"/>
      <c r="O704" s="2"/>
      <c r="P704" s="2"/>
    </row>
    <row r="705" spans="9:16" x14ac:dyDescent="0.25">
      <c r="I705" s="62" t="s">
        <v>939</v>
      </c>
      <c r="J705" s="62" t="s">
        <v>225</v>
      </c>
      <c r="K705" s="62" t="s">
        <v>226</v>
      </c>
      <c r="L705" s="62" t="s">
        <v>1555</v>
      </c>
      <c r="M705" s="2"/>
      <c r="N705" s="2"/>
      <c r="O705" s="2"/>
      <c r="P705" s="2"/>
    </row>
    <row r="706" spans="9:16" x14ac:dyDescent="0.25">
      <c r="I706" s="62" t="s">
        <v>940</v>
      </c>
      <c r="J706" s="62" t="s">
        <v>196</v>
      </c>
      <c r="K706" s="62" t="s">
        <v>197</v>
      </c>
      <c r="L706" s="62" t="s">
        <v>1555</v>
      </c>
      <c r="M706" s="2"/>
      <c r="N706" s="2"/>
      <c r="O706" s="2"/>
      <c r="P706" s="2"/>
    </row>
    <row r="707" spans="9:16" x14ac:dyDescent="0.25">
      <c r="I707" s="62" t="s">
        <v>941</v>
      </c>
      <c r="J707" s="62" t="s">
        <v>181</v>
      </c>
      <c r="K707" s="62" t="s">
        <v>182</v>
      </c>
      <c r="L707" s="62" t="s">
        <v>1555</v>
      </c>
      <c r="M707" s="2"/>
      <c r="N707" s="2"/>
      <c r="O707" s="2"/>
      <c r="P707" s="2"/>
    </row>
    <row r="708" spans="9:16" x14ac:dyDescent="0.25">
      <c r="I708" s="62" t="s">
        <v>942</v>
      </c>
      <c r="J708" s="62" t="s">
        <v>299</v>
      </c>
      <c r="K708" s="62" t="s">
        <v>300</v>
      </c>
      <c r="L708" s="62" t="s">
        <v>1555</v>
      </c>
      <c r="M708" s="2"/>
      <c r="N708" s="2"/>
      <c r="O708" s="2"/>
      <c r="P708" s="2"/>
    </row>
    <row r="709" spans="9:16" ht="25.5" x14ac:dyDescent="0.25">
      <c r="I709" s="62" t="s">
        <v>943</v>
      </c>
      <c r="J709" s="62" t="s">
        <v>232</v>
      </c>
      <c r="K709" s="62" t="s">
        <v>205</v>
      </c>
      <c r="L709" s="62" t="s">
        <v>1555</v>
      </c>
      <c r="M709" s="2"/>
      <c r="N709" s="2"/>
      <c r="O709" s="2"/>
      <c r="P709" s="2"/>
    </row>
    <row r="710" spans="9:16" x14ac:dyDescent="0.25">
      <c r="I710" s="62" t="s">
        <v>944</v>
      </c>
      <c r="J710" s="62" t="s">
        <v>176</v>
      </c>
      <c r="K710" s="62" t="s">
        <v>177</v>
      </c>
      <c r="L710" s="62" t="s">
        <v>1555</v>
      </c>
      <c r="M710" s="2"/>
      <c r="N710" s="2"/>
      <c r="O710" s="2"/>
      <c r="P710" s="2"/>
    </row>
    <row r="711" spans="9:16" x14ac:dyDescent="0.25">
      <c r="I711" s="62" t="s">
        <v>945</v>
      </c>
      <c r="J711" s="62" t="s">
        <v>176</v>
      </c>
      <c r="K711" s="62" t="s">
        <v>177</v>
      </c>
      <c r="L711" s="62" t="s">
        <v>1555</v>
      </c>
      <c r="M711" s="2"/>
      <c r="N711" s="2"/>
      <c r="O711" s="2"/>
      <c r="P711" s="2"/>
    </row>
    <row r="712" spans="9:16" x14ac:dyDescent="0.25">
      <c r="I712" s="62" t="s">
        <v>946</v>
      </c>
      <c r="J712" s="62" t="s">
        <v>225</v>
      </c>
      <c r="K712" s="62" t="s">
        <v>226</v>
      </c>
      <c r="L712" s="62" t="s">
        <v>1555</v>
      </c>
      <c r="M712" s="2"/>
      <c r="N712" s="2"/>
      <c r="O712" s="2"/>
      <c r="P712" s="2"/>
    </row>
    <row r="713" spans="9:16" x14ac:dyDescent="0.25">
      <c r="I713" s="62" t="s">
        <v>947</v>
      </c>
      <c r="J713" s="62" t="s">
        <v>235</v>
      </c>
      <c r="K713" s="62" t="s">
        <v>236</v>
      </c>
      <c r="L713" s="62" t="s">
        <v>1730</v>
      </c>
      <c r="M713" s="2"/>
      <c r="N713" s="2"/>
      <c r="O713" s="2"/>
      <c r="P713" s="2"/>
    </row>
    <row r="714" spans="9:16" x14ac:dyDescent="0.25">
      <c r="I714" s="62" t="s">
        <v>948</v>
      </c>
      <c r="J714" s="62" t="s">
        <v>291</v>
      </c>
      <c r="K714" s="62" t="s">
        <v>292</v>
      </c>
      <c r="L714" s="62" t="s">
        <v>1555</v>
      </c>
      <c r="M714" s="2"/>
      <c r="N714" s="2"/>
      <c r="O714" s="2"/>
      <c r="P714" s="2"/>
    </row>
    <row r="715" spans="9:16" x14ac:dyDescent="0.25">
      <c r="I715" s="62" t="s">
        <v>949</v>
      </c>
      <c r="J715" s="62" t="s">
        <v>225</v>
      </c>
      <c r="K715" s="62" t="s">
        <v>226</v>
      </c>
      <c r="L715" s="62" t="s">
        <v>1555</v>
      </c>
      <c r="M715" s="2"/>
      <c r="N715" s="2"/>
      <c r="O715" s="2"/>
      <c r="P715" s="2"/>
    </row>
    <row r="716" spans="9:16" ht="25.5" x14ac:dyDescent="0.25">
      <c r="I716" s="62" t="s">
        <v>950</v>
      </c>
      <c r="J716" s="62" t="s">
        <v>210</v>
      </c>
      <c r="K716" s="62" t="s">
        <v>211</v>
      </c>
      <c r="L716" s="62" t="s">
        <v>1729</v>
      </c>
      <c r="M716" s="2"/>
      <c r="N716" s="2"/>
      <c r="O716" s="2"/>
      <c r="P716" s="2"/>
    </row>
    <row r="717" spans="9:16" x14ac:dyDescent="0.25">
      <c r="I717" s="62" t="s">
        <v>951</v>
      </c>
      <c r="J717" s="62" t="s">
        <v>299</v>
      </c>
      <c r="K717" s="62" t="s">
        <v>300</v>
      </c>
      <c r="L717" s="62" t="s">
        <v>1555</v>
      </c>
      <c r="M717" s="2"/>
      <c r="N717" s="2"/>
      <c r="O717" s="2"/>
      <c r="P717" s="2"/>
    </row>
    <row r="718" spans="9:16" x14ac:dyDescent="0.25">
      <c r="I718" s="62" t="s">
        <v>952</v>
      </c>
      <c r="J718" s="62" t="s">
        <v>299</v>
      </c>
      <c r="K718" s="62" t="s">
        <v>300</v>
      </c>
      <c r="L718" s="62" t="s">
        <v>1555</v>
      </c>
      <c r="M718" s="2"/>
      <c r="N718" s="2"/>
      <c r="O718" s="2"/>
      <c r="P718" s="2"/>
    </row>
    <row r="719" spans="9:16" x14ac:dyDescent="0.25">
      <c r="I719" s="62" t="s">
        <v>953</v>
      </c>
      <c r="J719" s="62" t="s">
        <v>229</v>
      </c>
      <c r="K719" s="62" t="s">
        <v>230</v>
      </c>
      <c r="L719" s="62" t="s">
        <v>1555</v>
      </c>
      <c r="M719" s="2"/>
      <c r="N719" s="2"/>
      <c r="O719" s="2"/>
      <c r="P719" s="2"/>
    </row>
    <row r="720" spans="9:16" ht="25.5" x14ac:dyDescent="0.25">
      <c r="I720" s="62" t="s">
        <v>954</v>
      </c>
      <c r="J720" s="62" t="s">
        <v>204</v>
      </c>
      <c r="K720" s="62" t="s">
        <v>205</v>
      </c>
      <c r="L720" s="62" t="s">
        <v>1555</v>
      </c>
      <c r="M720" s="2"/>
      <c r="N720" s="2"/>
      <c r="O720" s="2"/>
      <c r="P720" s="2"/>
    </row>
    <row r="721" spans="9:16" x14ac:dyDescent="0.25">
      <c r="I721" s="62" t="s">
        <v>955</v>
      </c>
      <c r="J721" s="62" t="s">
        <v>210</v>
      </c>
      <c r="K721" s="62" t="s">
        <v>211</v>
      </c>
      <c r="L721" s="62" t="s">
        <v>1555</v>
      </c>
      <c r="M721" s="2"/>
      <c r="N721" s="2"/>
      <c r="O721" s="2"/>
      <c r="P721" s="2"/>
    </row>
    <row r="722" spans="9:16" ht="25.5" x14ac:dyDescent="0.25">
      <c r="I722" s="62" t="s">
        <v>956</v>
      </c>
      <c r="J722" s="62" t="s">
        <v>220</v>
      </c>
      <c r="K722" s="62" t="s">
        <v>221</v>
      </c>
      <c r="L722" s="62" t="s">
        <v>1729</v>
      </c>
      <c r="M722" s="2"/>
      <c r="N722" s="2"/>
      <c r="O722" s="2"/>
      <c r="P722" s="2"/>
    </row>
    <row r="723" spans="9:16" x14ac:dyDescent="0.25">
      <c r="I723" s="62" t="s">
        <v>957</v>
      </c>
      <c r="J723" s="62" t="s">
        <v>235</v>
      </c>
      <c r="K723" s="62" t="s">
        <v>236</v>
      </c>
      <c r="L723" s="62" t="s">
        <v>1555</v>
      </c>
      <c r="M723" s="2"/>
      <c r="N723" s="2"/>
      <c r="O723" s="2"/>
      <c r="P723" s="2"/>
    </row>
    <row r="724" spans="9:16" x14ac:dyDescent="0.25">
      <c r="I724" s="62" t="s">
        <v>958</v>
      </c>
      <c r="J724" s="62" t="s">
        <v>959</v>
      </c>
      <c r="K724" s="62" t="s">
        <v>960</v>
      </c>
      <c r="L724" s="62" t="s">
        <v>1555</v>
      </c>
      <c r="M724" s="2"/>
      <c r="N724" s="2"/>
      <c r="O724" s="2"/>
      <c r="P724" s="2"/>
    </row>
    <row r="725" spans="9:16" x14ac:dyDescent="0.25">
      <c r="I725" s="62" t="s">
        <v>961</v>
      </c>
      <c r="J725" s="62" t="s">
        <v>210</v>
      </c>
      <c r="K725" s="62" t="s">
        <v>211</v>
      </c>
      <c r="L725" s="62" t="s">
        <v>1555</v>
      </c>
      <c r="M725" s="2"/>
      <c r="N725" s="2"/>
      <c r="O725" s="2"/>
      <c r="P725" s="2"/>
    </row>
    <row r="726" spans="9:16" ht="25.5" x14ac:dyDescent="0.25">
      <c r="I726" s="62" t="s">
        <v>962</v>
      </c>
      <c r="J726" s="62" t="s">
        <v>192</v>
      </c>
      <c r="K726" s="62" t="s">
        <v>193</v>
      </c>
      <c r="L726" s="62" t="s">
        <v>1682</v>
      </c>
      <c r="M726" s="2"/>
      <c r="N726" s="2"/>
      <c r="O726" s="2"/>
      <c r="P726" s="2"/>
    </row>
    <row r="727" spans="9:16" x14ac:dyDescent="0.25">
      <c r="I727" s="62" t="s">
        <v>963</v>
      </c>
      <c r="J727" s="62" t="s">
        <v>291</v>
      </c>
      <c r="K727" s="62" t="s">
        <v>292</v>
      </c>
      <c r="L727" s="62" t="s">
        <v>1555</v>
      </c>
      <c r="M727" s="2"/>
      <c r="N727" s="2"/>
      <c r="O727" s="2"/>
      <c r="P727" s="2"/>
    </row>
    <row r="728" spans="9:16" x14ac:dyDescent="0.25">
      <c r="I728" s="62" t="s">
        <v>964</v>
      </c>
      <c r="J728" s="62" t="s">
        <v>259</v>
      </c>
      <c r="K728" s="62" t="s">
        <v>260</v>
      </c>
      <c r="L728" s="62" t="s">
        <v>1555</v>
      </c>
      <c r="M728" s="2"/>
      <c r="N728" s="2"/>
      <c r="O728" s="2"/>
      <c r="P728" s="2"/>
    </row>
    <row r="729" spans="9:16" x14ac:dyDescent="0.25">
      <c r="I729" s="62" t="s">
        <v>965</v>
      </c>
      <c r="J729" s="62" t="s">
        <v>225</v>
      </c>
      <c r="K729" s="62" t="s">
        <v>226</v>
      </c>
      <c r="L729" s="62" t="s">
        <v>1555</v>
      </c>
      <c r="M729" s="2"/>
      <c r="N729" s="2"/>
      <c r="O729" s="2"/>
      <c r="P729" s="2"/>
    </row>
    <row r="730" spans="9:16" x14ac:dyDescent="0.25">
      <c r="I730" s="62" t="s">
        <v>966</v>
      </c>
      <c r="J730" s="62" t="s">
        <v>137</v>
      </c>
      <c r="K730" s="62" t="s">
        <v>242</v>
      </c>
      <c r="L730" s="62" t="s">
        <v>1555</v>
      </c>
      <c r="M730" s="2"/>
      <c r="N730" s="2"/>
      <c r="O730" s="2"/>
      <c r="P730" s="2"/>
    </row>
    <row r="731" spans="9:16" x14ac:dyDescent="0.25">
      <c r="I731" s="62" t="s">
        <v>967</v>
      </c>
      <c r="J731" s="62" t="s">
        <v>196</v>
      </c>
      <c r="K731" s="62" t="s">
        <v>197</v>
      </c>
      <c r="L731" s="62" t="s">
        <v>1555</v>
      </c>
      <c r="M731" s="2"/>
      <c r="N731" s="2"/>
      <c r="O731" s="2"/>
      <c r="P731" s="2"/>
    </row>
    <row r="732" spans="9:16" x14ac:dyDescent="0.25">
      <c r="I732" s="62" t="s">
        <v>968</v>
      </c>
      <c r="J732" s="62" t="s">
        <v>210</v>
      </c>
      <c r="K732" s="62" t="s">
        <v>211</v>
      </c>
      <c r="L732" s="62" t="s">
        <v>1555</v>
      </c>
      <c r="M732" s="2"/>
      <c r="N732" s="2"/>
      <c r="O732" s="2"/>
      <c r="P732" s="2"/>
    </row>
    <row r="733" spans="9:16" ht="25.5" x14ac:dyDescent="0.25">
      <c r="I733" s="62" t="s">
        <v>969</v>
      </c>
      <c r="J733" s="62" t="s">
        <v>553</v>
      </c>
      <c r="K733" s="62" t="s">
        <v>214</v>
      </c>
      <c r="L733" s="62" t="s">
        <v>1555</v>
      </c>
      <c r="M733" s="2"/>
      <c r="N733" s="2"/>
      <c r="O733" s="2"/>
      <c r="P733" s="2"/>
    </row>
    <row r="734" spans="9:16" ht="25.5" x14ac:dyDescent="0.25">
      <c r="I734" s="62" t="s">
        <v>970</v>
      </c>
      <c r="J734" s="62" t="s">
        <v>553</v>
      </c>
      <c r="K734" s="62" t="s">
        <v>214</v>
      </c>
      <c r="L734" s="62" t="s">
        <v>1555</v>
      </c>
      <c r="M734" s="2"/>
      <c r="N734" s="2"/>
      <c r="O734" s="2"/>
      <c r="P734" s="2"/>
    </row>
    <row r="735" spans="9:16" ht="25.5" x14ac:dyDescent="0.25">
      <c r="I735" s="62" t="s">
        <v>971</v>
      </c>
      <c r="J735" s="62" t="s">
        <v>476</v>
      </c>
      <c r="K735" s="62" t="s">
        <v>214</v>
      </c>
      <c r="L735" s="62" t="s">
        <v>476</v>
      </c>
      <c r="M735" s="2"/>
      <c r="N735" s="2"/>
      <c r="O735" s="2"/>
      <c r="P735" s="2"/>
    </row>
    <row r="736" spans="9:16" x14ac:dyDescent="0.25">
      <c r="I736" s="62" t="s">
        <v>972</v>
      </c>
      <c r="J736" s="62" t="s">
        <v>137</v>
      </c>
      <c r="K736" s="62" t="s">
        <v>242</v>
      </c>
      <c r="L736" s="62" t="s">
        <v>1555</v>
      </c>
      <c r="M736" s="2"/>
      <c r="N736" s="2"/>
      <c r="O736" s="2"/>
      <c r="P736" s="2"/>
    </row>
    <row r="737" spans="9:16" x14ac:dyDescent="0.25">
      <c r="I737" s="62" t="s">
        <v>973</v>
      </c>
      <c r="J737" s="62" t="s">
        <v>232</v>
      </c>
      <c r="K737" s="62" t="s">
        <v>263</v>
      </c>
      <c r="L737" s="62" t="s">
        <v>1555</v>
      </c>
      <c r="M737" s="2"/>
      <c r="N737" s="2"/>
      <c r="O737" s="2"/>
      <c r="P737" s="2"/>
    </row>
    <row r="738" spans="9:16" ht="25.5" x14ac:dyDescent="0.25">
      <c r="I738" s="62" t="s">
        <v>974</v>
      </c>
      <c r="J738" s="62" t="s">
        <v>476</v>
      </c>
      <c r="K738" s="62" t="s">
        <v>214</v>
      </c>
      <c r="L738" s="62" t="s">
        <v>476</v>
      </c>
      <c r="M738" s="2"/>
      <c r="N738" s="2"/>
      <c r="O738" s="2"/>
      <c r="P738" s="2"/>
    </row>
    <row r="739" spans="9:16" ht="25.5" x14ac:dyDescent="0.25">
      <c r="I739" s="62" t="s">
        <v>975</v>
      </c>
      <c r="J739" s="62" t="s">
        <v>515</v>
      </c>
      <c r="K739" s="62" t="s">
        <v>205</v>
      </c>
      <c r="L739" s="62" t="s">
        <v>1555</v>
      </c>
      <c r="M739" s="2"/>
      <c r="N739" s="2"/>
      <c r="O739" s="2"/>
      <c r="P739" s="2"/>
    </row>
    <row r="740" spans="9:16" x14ac:dyDescent="0.25">
      <c r="I740" s="62" t="s">
        <v>976</v>
      </c>
      <c r="J740" s="62" t="s">
        <v>299</v>
      </c>
      <c r="K740" s="62" t="s">
        <v>300</v>
      </c>
      <c r="L740" s="62" t="s">
        <v>1555</v>
      </c>
      <c r="M740" s="2"/>
      <c r="N740" s="2"/>
      <c r="O740" s="2"/>
      <c r="P740" s="2"/>
    </row>
    <row r="741" spans="9:16" x14ac:dyDescent="0.25">
      <c r="I741" s="62" t="s">
        <v>977</v>
      </c>
      <c r="J741" s="62" t="s">
        <v>313</v>
      </c>
      <c r="K741" s="62" t="s">
        <v>314</v>
      </c>
      <c r="L741" s="62" t="s">
        <v>1555</v>
      </c>
      <c r="M741" s="2"/>
      <c r="N741" s="2"/>
      <c r="O741" s="2"/>
      <c r="P741" s="2"/>
    </row>
    <row r="742" spans="9:16" ht="25.5" x14ac:dyDescent="0.25">
      <c r="I742" s="62" t="s">
        <v>978</v>
      </c>
      <c r="J742" s="62" t="s">
        <v>166</v>
      </c>
      <c r="K742" s="62" t="s">
        <v>167</v>
      </c>
      <c r="L742" s="62" t="s">
        <v>1733</v>
      </c>
      <c r="M742" s="2"/>
      <c r="N742" s="2"/>
      <c r="O742" s="2"/>
      <c r="P742" s="2"/>
    </row>
    <row r="743" spans="9:16" x14ac:dyDescent="0.25">
      <c r="I743" s="62" t="s">
        <v>979</v>
      </c>
      <c r="J743" s="62" t="s">
        <v>291</v>
      </c>
      <c r="K743" s="62" t="s">
        <v>292</v>
      </c>
      <c r="L743" s="62" t="s">
        <v>1555</v>
      </c>
      <c r="M743" s="2"/>
      <c r="N743" s="2"/>
      <c r="O743" s="2"/>
      <c r="P743" s="2"/>
    </row>
    <row r="744" spans="9:16" x14ac:dyDescent="0.25">
      <c r="I744" s="62" t="s">
        <v>980</v>
      </c>
      <c r="J744" s="62" t="s">
        <v>166</v>
      </c>
      <c r="K744" s="62" t="s">
        <v>167</v>
      </c>
      <c r="L744" s="62" t="s">
        <v>1555</v>
      </c>
      <c r="M744" s="2"/>
      <c r="N744" s="2"/>
      <c r="O744" s="2"/>
      <c r="P744" s="2"/>
    </row>
    <row r="745" spans="9:16" ht="25.5" x14ac:dyDescent="0.25">
      <c r="I745" s="62" t="s">
        <v>981</v>
      </c>
      <c r="J745" s="62" t="s">
        <v>476</v>
      </c>
      <c r="K745" s="62" t="s">
        <v>214</v>
      </c>
      <c r="L745" s="62" t="s">
        <v>476</v>
      </c>
      <c r="M745" s="2"/>
      <c r="N745" s="2"/>
      <c r="O745" s="2"/>
      <c r="P745" s="2"/>
    </row>
    <row r="746" spans="9:16" x14ac:dyDescent="0.25">
      <c r="I746" s="62" t="s">
        <v>982</v>
      </c>
      <c r="J746" s="62" t="s">
        <v>291</v>
      </c>
      <c r="K746" s="62" t="s">
        <v>292</v>
      </c>
      <c r="L746" s="62" t="s">
        <v>1736</v>
      </c>
      <c r="M746" s="2"/>
      <c r="N746" s="2"/>
      <c r="O746" s="2"/>
      <c r="P746" s="2"/>
    </row>
    <row r="747" spans="9:16" ht="25.5" x14ac:dyDescent="0.25">
      <c r="I747" s="62" t="s">
        <v>983</v>
      </c>
      <c r="J747" s="62" t="s">
        <v>166</v>
      </c>
      <c r="K747" s="62" t="s">
        <v>167</v>
      </c>
      <c r="L747" s="62" t="s">
        <v>1733</v>
      </c>
      <c r="M747" s="2"/>
      <c r="N747" s="2"/>
      <c r="O747" s="2"/>
      <c r="P747" s="2"/>
    </row>
    <row r="748" spans="9:16" x14ac:dyDescent="0.25">
      <c r="I748" s="62" t="s">
        <v>984</v>
      </c>
      <c r="J748" s="62" t="s">
        <v>166</v>
      </c>
      <c r="K748" s="62" t="s">
        <v>167</v>
      </c>
      <c r="L748" s="62" t="s">
        <v>1555</v>
      </c>
      <c r="M748" s="2"/>
      <c r="N748" s="2"/>
      <c r="O748" s="2"/>
      <c r="P748" s="2"/>
    </row>
    <row r="749" spans="9:16" x14ac:dyDescent="0.25">
      <c r="I749" s="62" t="s">
        <v>985</v>
      </c>
      <c r="J749" s="62" t="s">
        <v>137</v>
      </c>
      <c r="K749" s="62" t="s">
        <v>242</v>
      </c>
      <c r="L749" s="62" t="s">
        <v>1555</v>
      </c>
      <c r="M749" s="2"/>
      <c r="N749" s="2"/>
      <c r="O749" s="2"/>
      <c r="P749" s="2"/>
    </row>
    <row r="750" spans="9:16" ht="25.5" x14ac:dyDescent="0.25">
      <c r="I750" s="62" t="s">
        <v>986</v>
      </c>
      <c r="J750" s="62" t="s">
        <v>553</v>
      </c>
      <c r="K750" s="62" t="s">
        <v>214</v>
      </c>
      <c r="L750" s="62" t="s">
        <v>1555</v>
      </c>
      <c r="M750" s="2"/>
      <c r="N750" s="2"/>
      <c r="O750" s="2"/>
      <c r="P750" s="2"/>
    </row>
    <row r="751" spans="9:16" x14ac:dyDescent="0.25">
      <c r="I751" s="62" t="s">
        <v>987</v>
      </c>
      <c r="J751" s="62" t="s">
        <v>196</v>
      </c>
      <c r="K751" s="62" t="s">
        <v>197</v>
      </c>
      <c r="L751" s="62" t="s">
        <v>1555</v>
      </c>
      <c r="M751" s="2"/>
      <c r="N751" s="2"/>
      <c r="O751" s="2"/>
      <c r="P751" s="2"/>
    </row>
    <row r="752" spans="9:16" ht="51" x14ac:dyDescent="0.25">
      <c r="I752" s="62" t="s">
        <v>988</v>
      </c>
      <c r="J752" s="62" t="s">
        <v>213</v>
      </c>
      <c r="K752" s="62" t="s">
        <v>214</v>
      </c>
      <c r="L752" s="62" t="s">
        <v>1694</v>
      </c>
      <c r="M752" s="2"/>
      <c r="N752" s="2"/>
      <c r="O752" s="2"/>
      <c r="P752" s="2"/>
    </row>
    <row r="753" spans="9:16" ht="25.5" x14ac:dyDescent="0.25">
      <c r="I753" s="62" t="s">
        <v>989</v>
      </c>
      <c r="J753" s="62" t="s">
        <v>166</v>
      </c>
      <c r="K753" s="62" t="s">
        <v>167</v>
      </c>
      <c r="L753" s="62" t="s">
        <v>1733</v>
      </c>
      <c r="M753" s="2"/>
      <c r="N753" s="2"/>
      <c r="O753" s="2"/>
      <c r="P753" s="2"/>
    </row>
    <row r="754" spans="9:16" ht="25.5" x14ac:dyDescent="0.25">
      <c r="I754" s="62" t="s">
        <v>990</v>
      </c>
      <c r="J754" s="62" t="s">
        <v>267</v>
      </c>
      <c r="K754" s="62" t="s">
        <v>205</v>
      </c>
      <c r="L754" s="62" t="s">
        <v>1555</v>
      </c>
      <c r="M754" s="2"/>
      <c r="N754" s="2"/>
      <c r="O754" s="2"/>
      <c r="P754" s="2"/>
    </row>
    <row r="755" spans="9:16" x14ac:dyDescent="0.25">
      <c r="I755" s="62" t="s">
        <v>991</v>
      </c>
      <c r="J755" s="62" t="s">
        <v>188</v>
      </c>
      <c r="K755" s="62" t="s">
        <v>189</v>
      </c>
      <c r="L755" s="62" t="s">
        <v>1555</v>
      </c>
      <c r="M755" s="2"/>
      <c r="N755" s="2"/>
      <c r="O755" s="2"/>
      <c r="P755" s="2"/>
    </row>
    <row r="756" spans="9:16" ht="25.5" x14ac:dyDescent="0.25">
      <c r="I756" s="62" t="s">
        <v>992</v>
      </c>
      <c r="J756" s="62" t="s">
        <v>553</v>
      </c>
      <c r="K756" s="62" t="s">
        <v>214</v>
      </c>
      <c r="L756" s="62" t="s">
        <v>1555</v>
      </c>
      <c r="M756" s="2"/>
      <c r="N756" s="2"/>
      <c r="O756" s="2"/>
      <c r="P756" s="2"/>
    </row>
    <row r="757" spans="9:16" ht="25.5" x14ac:dyDescent="0.25">
      <c r="I757" s="62" t="s">
        <v>993</v>
      </c>
      <c r="J757" s="62" t="s">
        <v>149</v>
      </c>
      <c r="K757" s="62" t="s">
        <v>150</v>
      </c>
      <c r="L757" s="62" t="s">
        <v>1555</v>
      </c>
      <c r="M757" s="2"/>
      <c r="N757" s="2"/>
      <c r="O757" s="2"/>
      <c r="P757" s="2"/>
    </row>
    <row r="758" spans="9:16" x14ac:dyDescent="0.25">
      <c r="I758" s="62" t="s">
        <v>994</v>
      </c>
      <c r="J758" s="62" t="s">
        <v>229</v>
      </c>
      <c r="K758" s="62" t="s">
        <v>230</v>
      </c>
      <c r="L758" s="62" t="s">
        <v>1555</v>
      </c>
      <c r="M758" s="2"/>
      <c r="N758" s="2"/>
      <c r="O758" s="2"/>
      <c r="P758" s="2"/>
    </row>
    <row r="759" spans="9:16" x14ac:dyDescent="0.25">
      <c r="I759" s="62" t="s">
        <v>995</v>
      </c>
      <c r="J759" s="62" t="s">
        <v>137</v>
      </c>
      <c r="K759" s="62" t="s">
        <v>138</v>
      </c>
      <c r="L759" s="62" t="s">
        <v>1555</v>
      </c>
      <c r="M759" s="2"/>
      <c r="N759" s="2"/>
      <c r="O759" s="2"/>
      <c r="P759" s="2"/>
    </row>
    <row r="760" spans="9:16" x14ac:dyDescent="0.25">
      <c r="I760" s="62" t="s">
        <v>996</v>
      </c>
      <c r="J760" s="62" t="s">
        <v>196</v>
      </c>
      <c r="K760" s="62" t="s">
        <v>197</v>
      </c>
      <c r="L760" s="62" t="s">
        <v>1555</v>
      </c>
      <c r="M760" s="2"/>
      <c r="N760" s="2"/>
      <c r="O760" s="2"/>
      <c r="P760" s="2"/>
    </row>
    <row r="761" spans="9:16" x14ac:dyDescent="0.25">
      <c r="I761" s="62" t="s">
        <v>997</v>
      </c>
      <c r="J761" s="62" t="s">
        <v>188</v>
      </c>
      <c r="K761" s="62" t="s">
        <v>189</v>
      </c>
      <c r="L761" s="62" t="s">
        <v>1555</v>
      </c>
      <c r="M761" s="2"/>
      <c r="N761" s="2"/>
      <c r="O761" s="2"/>
      <c r="P761" s="2"/>
    </row>
    <row r="762" spans="9:16" x14ac:dyDescent="0.25">
      <c r="I762" s="62" t="s">
        <v>998</v>
      </c>
      <c r="J762" s="62" t="s">
        <v>210</v>
      </c>
      <c r="K762" s="62" t="s">
        <v>211</v>
      </c>
      <c r="L762" s="62" t="s">
        <v>1555</v>
      </c>
      <c r="M762" s="2"/>
      <c r="N762" s="2"/>
      <c r="O762" s="2"/>
      <c r="P762" s="2"/>
    </row>
    <row r="763" spans="9:16" x14ac:dyDescent="0.25">
      <c r="I763" s="62" t="s">
        <v>999</v>
      </c>
      <c r="J763" s="62" t="s">
        <v>229</v>
      </c>
      <c r="K763" s="62" t="s">
        <v>230</v>
      </c>
      <c r="L763" s="62" t="s">
        <v>1555</v>
      </c>
      <c r="M763" s="2"/>
      <c r="N763" s="2"/>
      <c r="O763" s="2"/>
      <c r="P763" s="2"/>
    </row>
    <row r="764" spans="9:16" x14ac:dyDescent="0.25">
      <c r="I764" s="62" t="s">
        <v>1000</v>
      </c>
      <c r="J764" s="62" t="s">
        <v>235</v>
      </c>
      <c r="K764" s="62" t="s">
        <v>236</v>
      </c>
      <c r="L764" s="62" t="s">
        <v>1555</v>
      </c>
      <c r="M764" s="2"/>
      <c r="N764" s="2"/>
      <c r="O764" s="2"/>
      <c r="P764" s="2"/>
    </row>
    <row r="765" spans="9:16" x14ac:dyDescent="0.25">
      <c r="I765" s="62" t="s">
        <v>1001</v>
      </c>
      <c r="J765" s="62" t="s">
        <v>291</v>
      </c>
      <c r="K765" s="62" t="s">
        <v>292</v>
      </c>
      <c r="L765" s="62" t="s">
        <v>1555</v>
      </c>
      <c r="M765" s="2"/>
      <c r="N765" s="2"/>
      <c r="O765" s="2"/>
      <c r="P765" s="2"/>
    </row>
    <row r="766" spans="9:16" x14ac:dyDescent="0.25">
      <c r="I766" s="62" t="s">
        <v>1002</v>
      </c>
      <c r="J766" s="62" t="s">
        <v>188</v>
      </c>
      <c r="K766" s="62" t="s">
        <v>189</v>
      </c>
      <c r="L766" s="62" t="s">
        <v>1555</v>
      </c>
      <c r="M766" s="2"/>
      <c r="N766" s="2"/>
      <c r="O766" s="2"/>
      <c r="P766" s="2"/>
    </row>
    <row r="767" spans="9:16" ht="25.5" x14ac:dyDescent="0.25">
      <c r="I767" s="62" t="s">
        <v>1003</v>
      </c>
      <c r="J767" s="62" t="s">
        <v>188</v>
      </c>
      <c r="K767" s="62" t="s">
        <v>205</v>
      </c>
      <c r="L767" s="62" t="s">
        <v>1555</v>
      </c>
      <c r="M767" s="2"/>
      <c r="N767" s="2"/>
      <c r="O767" s="2"/>
      <c r="P767" s="2"/>
    </row>
    <row r="768" spans="9:16" x14ac:dyDescent="0.25">
      <c r="I768" s="62" t="s">
        <v>1004</v>
      </c>
      <c r="J768" s="62" t="s">
        <v>171</v>
      </c>
      <c r="K768" s="62" t="s">
        <v>172</v>
      </c>
      <c r="L768" s="62" t="s">
        <v>1555</v>
      </c>
      <c r="M768" s="2"/>
      <c r="N768" s="2"/>
      <c r="O768" s="2"/>
      <c r="P768" s="2"/>
    </row>
    <row r="769" spans="9:16" x14ac:dyDescent="0.25">
      <c r="I769" s="62" t="s">
        <v>1005</v>
      </c>
      <c r="J769" s="62" t="s">
        <v>283</v>
      </c>
      <c r="K769" s="62" t="s">
        <v>284</v>
      </c>
      <c r="L769" s="62" t="s">
        <v>1555</v>
      </c>
      <c r="M769" s="2"/>
      <c r="N769" s="2"/>
      <c r="O769" s="2"/>
      <c r="P769" s="2"/>
    </row>
    <row r="770" spans="9:16" x14ac:dyDescent="0.25">
      <c r="I770" s="62" t="s">
        <v>1006</v>
      </c>
      <c r="J770" s="62" t="s">
        <v>259</v>
      </c>
      <c r="K770" s="62" t="s">
        <v>260</v>
      </c>
      <c r="L770" s="62" t="s">
        <v>1555</v>
      </c>
      <c r="M770" s="2"/>
      <c r="N770" s="2"/>
      <c r="O770" s="2"/>
      <c r="P770" s="2"/>
    </row>
    <row r="771" spans="9:16" x14ac:dyDescent="0.25">
      <c r="I771" s="62" t="s">
        <v>1007</v>
      </c>
      <c r="J771" s="62" t="s">
        <v>232</v>
      </c>
      <c r="K771" s="62" t="s">
        <v>263</v>
      </c>
      <c r="L771" s="62" t="s">
        <v>1555</v>
      </c>
      <c r="M771" s="2"/>
      <c r="N771" s="2"/>
      <c r="O771" s="2"/>
      <c r="P771" s="2"/>
    </row>
    <row r="772" spans="9:16" x14ac:dyDescent="0.25">
      <c r="I772" s="62" t="s">
        <v>1008</v>
      </c>
      <c r="J772" s="62" t="s">
        <v>188</v>
      </c>
      <c r="K772" s="62" t="s">
        <v>189</v>
      </c>
      <c r="L772" s="62" t="s">
        <v>1555</v>
      </c>
      <c r="M772" s="2"/>
      <c r="N772" s="2"/>
      <c r="O772" s="2"/>
      <c r="P772" s="2"/>
    </row>
    <row r="773" spans="9:16" ht="25.5" x14ac:dyDescent="0.25">
      <c r="I773" s="62" t="s">
        <v>1009</v>
      </c>
      <c r="J773" s="62" t="s">
        <v>149</v>
      </c>
      <c r="K773" s="62" t="s">
        <v>150</v>
      </c>
      <c r="L773" s="62" t="s">
        <v>1555</v>
      </c>
      <c r="M773" s="2"/>
      <c r="N773" s="2"/>
      <c r="O773" s="2"/>
      <c r="P773" s="2"/>
    </row>
    <row r="774" spans="9:16" x14ac:dyDescent="0.25">
      <c r="I774" s="62" t="s">
        <v>1010</v>
      </c>
      <c r="J774" s="62" t="s">
        <v>232</v>
      </c>
      <c r="K774" s="62" t="s">
        <v>233</v>
      </c>
      <c r="L774" s="62" t="s">
        <v>1555</v>
      </c>
      <c r="M774" s="2"/>
      <c r="N774" s="2"/>
      <c r="O774" s="2"/>
      <c r="P774" s="2"/>
    </row>
    <row r="775" spans="9:16" x14ac:dyDescent="0.25">
      <c r="I775" s="62" t="s">
        <v>1011</v>
      </c>
      <c r="J775" s="62" t="s">
        <v>232</v>
      </c>
      <c r="K775" s="62" t="s">
        <v>189</v>
      </c>
      <c r="L775" s="62" t="s">
        <v>1555</v>
      </c>
      <c r="M775" s="2"/>
      <c r="N775" s="2"/>
      <c r="O775" s="2"/>
      <c r="P775" s="2"/>
    </row>
    <row r="776" spans="9:16" ht="25.5" x14ac:dyDescent="0.25">
      <c r="I776" s="62" t="s">
        <v>1012</v>
      </c>
      <c r="J776" s="62" t="s">
        <v>204</v>
      </c>
      <c r="K776" s="62" t="s">
        <v>205</v>
      </c>
      <c r="L776" s="62" t="s">
        <v>1555</v>
      </c>
      <c r="M776" s="2"/>
      <c r="N776" s="2"/>
      <c r="O776" s="2"/>
      <c r="P776" s="2"/>
    </row>
    <row r="777" spans="9:16" x14ac:dyDescent="0.25">
      <c r="I777" s="62" t="s">
        <v>1013</v>
      </c>
      <c r="J777" s="62" t="s">
        <v>181</v>
      </c>
      <c r="K777" s="62" t="s">
        <v>182</v>
      </c>
      <c r="L777" s="62" t="s">
        <v>1555</v>
      </c>
      <c r="M777" s="2"/>
      <c r="N777" s="2"/>
      <c r="O777" s="2"/>
      <c r="P777" s="2"/>
    </row>
    <row r="778" spans="9:16" ht="38.25" x14ac:dyDescent="0.25">
      <c r="I778" s="62" t="s">
        <v>1014</v>
      </c>
      <c r="J778" s="62" t="s">
        <v>137</v>
      </c>
      <c r="K778" s="62" t="s">
        <v>242</v>
      </c>
      <c r="L778" s="62" t="s">
        <v>1726</v>
      </c>
      <c r="M778" s="2"/>
      <c r="N778" s="2"/>
      <c r="O778" s="2"/>
      <c r="P778" s="2"/>
    </row>
    <row r="779" spans="9:16" x14ac:dyDescent="0.25">
      <c r="I779" s="62" t="s">
        <v>1015</v>
      </c>
      <c r="J779" s="62" t="s">
        <v>225</v>
      </c>
      <c r="K779" s="62" t="s">
        <v>226</v>
      </c>
      <c r="L779" s="62" t="s">
        <v>1555</v>
      </c>
      <c r="M779" s="2"/>
      <c r="N779" s="2"/>
      <c r="O779" s="2"/>
      <c r="P779" s="2"/>
    </row>
    <row r="780" spans="9:16" x14ac:dyDescent="0.25">
      <c r="I780" s="62" t="s">
        <v>1016</v>
      </c>
      <c r="J780" s="62" t="s">
        <v>299</v>
      </c>
      <c r="K780" s="62" t="s">
        <v>300</v>
      </c>
      <c r="L780" s="62" t="s">
        <v>1555</v>
      </c>
      <c r="M780" s="2"/>
      <c r="N780" s="2"/>
      <c r="O780" s="2"/>
      <c r="P780" s="2"/>
    </row>
    <row r="781" spans="9:16" x14ac:dyDescent="0.25">
      <c r="I781" s="62" t="s">
        <v>1017</v>
      </c>
      <c r="J781" s="62" t="s">
        <v>166</v>
      </c>
      <c r="K781" s="62" t="s">
        <v>167</v>
      </c>
      <c r="L781" s="62" t="s">
        <v>1555</v>
      </c>
      <c r="M781" s="2"/>
      <c r="N781" s="2"/>
      <c r="O781" s="2"/>
      <c r="P781" s="2"/>
    </row>
    <row r="782" spans="9:16" x14ac:dyDescent="0.25">
      <c r="I782" s="62" t="s">
        <v>1018</v>
      </c>
      <c r="J782" s="62" t="s">
        <v>220</v>
      </c>
      <c r="K782" s="62" t="s">
        <v>221</v>
      </c>
      <c r="L782" s="62" t="s">
        <v>1555</v>
      </c>
      <c r="M782" s="2"/>
      <c r="N782" s="2"/>
      <c r="O782" s="2"/>
      <c r="P782" s="2"/>
    </row>
    <row r="783" spans="9:16" x14ac:dyDescent="0.25">
      <c r="I783" s="62" t="s">
        <v>1019</v>
      </c>
      <c r="J783" s="62" t="s">
        <v>137</v>
      </c>
      <c r="K783" s="62" t="s">
        <v>138</v>
      </c>
      <c r="L783" s="62" t="s">
        <v>1555</v>
      </c>
      <c r="M783" s="2"/>
      <c r="N783" s="2"/>
      <c r="O783" s="2"/>
      <c r="P783" s="2"/>
    </row>
    <row r="784" spans="9:16" x14ac:dyDescent="0.25">
      <c r="I784" s="62" t="s">
        <v>1020</v>
      </c>
      <c r="J784" s="62" t="s">
        <v>188</v>
      </c>
      <c r="K784" s="62" t="s">
        <v>189</v>
      </c>
      <c r="L784" s="62" t="s">
        <v>1555</v>
      </c>
      <c r="M784" s="2"/>
      <c r="N784" s="2"/>
      <c r="O784" s="2"/>
      <c r="P784" s="2"/>
    </row>
    <row r="785" spans="9:16" ht="25.5" x14ac:dyDescent="0.25">
      <c r="I785" s="62" t="s">
        <v>1021</v>
      </c>
      <c r="J785" s="62" t="s">
        <v>210</v>
      </c>
      <c r="K785" s="62" t="s">
        <v>211</v>
      </c>
      <c r="L785" s="62" t="s">
        <v>1731</v>
      </c>
      <c r="M785" s="2"/>
      <c r="N785" s="2"/>
      <c r="O785" s="2"/>
      <c r="P785" s="2"/>
    </row>
    <row r="786" spans="9:16" x14ac:dyDescent="0.25">
      <c r="I786" s="62" t="s">
        <v>1022</v>
      </c>
      <c r="J786" s="62" t="s">
        <v>235</v>
      </c>
      <c r="K786" s="62" t="s">
        <v>236</v>
      </c>
      <c r="L786" s="62" t="s">
        <v>1730</v>
      </c>
      <c r="M786" s="2"/>
      <c r="N786" s="2"/>
      <c r="O786" s="2"/>
      <c r="P786" s="2"/>
    </row>
    <row r="787" spans="9:16" x14ac:dyDescent="0.25">
      <c r="I787" s="62" t="s">
        <v>1023</v>
      </c>
      <c r="J787" s="62" t="s">
        <v>192</v>
      </c>
      <c r="K787" s="62" t="s">
        <v>193</v>
      </c>
      <c r="L787" s="62" t="s">
        <v>1555</v>
      </c>
      <c r="M787" s="2"/>
      <c r="N787" s="2"/>
      <c r="O787" s="2"/>
      <c r="P787" s="2"/>
    </row>
    <row r="788" spans="9:16" x14ac:dyDescent="0.25">
      <c r="I788" s="62" t="s">
        <v>1024</v>
      </c>
      <c r="J788" s="62" t="s">
        <v>171</v>
      </c>
      <c r="K788" s="62" t="s">
        <v>172</v>
      </c>
      <c r="L788" s="62" t="s">
        <v>1555</v>
      </c>
      <c r="M788" s="2"/>
      <c r="N788" s="2"/>
      <c r="O788" s="2"/>
      <c r="P788" s="2"/>
    </row>
    <row r="789" spans="9:16" x14ac:dyDescent="0.25">
      <c r="I789" s="62" t="s">
        <v>1025</v>
      </c>
      <c r="J789" s="62" t="s">
        <v>171</v>
      </c>
      <c r="K789" s="62" t="s">
        <v>172</v>
      </c>
      <c r="L789" s="62" t="s">
        <v>1555</v>
      </c>
      <c r="M789" s="2"/>
      <c r="N789" s="2"/>
      <c r="O789" s="2"/>
      <c r="P789" s="2"/>
    </row>
    <row r="790" spans="9:16" x14ac:dyDescent="0.25">
      <c r="I790" s="62" t="s">
        <v>1026</v>
      </c>
      <c r="J790" s="62" t="s">
        <v>181</v>
      </c>
      <c r="K790" s="62" t="s">
        <v>182</v>
      </c>
      <c r="L790" s="62" t="s">
        <v>1555</v>
      </c>
      <c r="M790" s="2"/>
      <c r="N790" s="2"/>
      <c r="O790" s="2"/>
      <c r="P790" s="2"/>
    </row>
    <row r="791" spans="9:16" x14ac:dyDescent="0.25">
      <c r="I791" s="62" t="s">
        <v>1027</v>
      </c>
      <c r="J791" s="62" t="s">
        <v>220</v>
      </c>
      <c r="K791" s="62" t="s">
        <v>221</v>
      </c>
      <c r="L791" s="62" t="s">
        <v>1555</v>
      </c>
      <c r="M791" s="2"/>
      <c r="N791" s="2"/>
      <c r="O791" s="2"/>
      <c r="P791" s="2"/>
    </row>
    <row r="792" spans="9:16" x14ac:dyDescent="0.25">
      <c r="I792" s="62" t="s">
        <v>1028</v>
      </c>
      <c r="J792" s="62" t="s">
        <v>216</v>
      </c>
      <c r="K792" s="62" t="s">
        <v>217</v>
      </c>
      <c r="L792" s="62" t="s">
        <v>1555</v>
      </c>
      <c r="M792" s="2"/>
      <c r="N792" s="2"/>
      <c r="O792" s="2"/>
      <c r="P792" s="2"/>
    </row>
    <row r="793" spans="9:16" x14ac:dyDescent="0.25">
      <c r="I793" s="62" t="s">
        <v>1029</v>
      </c>
      <c r="J793" s="62" t="s">
        <v>137</v>
      </c>
      <c r="K793" s="62" t="s">
        <v>138</v>
      </c>
      <c r="L793" s="62" t="s">
        <v>1555</v>
      </c>
      <c r="M793" s="2"/>
      <c r="N793" s="2"/>
      <c r="O793" s="2"/>
      <c r="P793" s="2"/>
    </row>
    <row r="794" spans="9:16" x14ac:dyDescent="0.25">
      <c r="I794" s="62" t="s">
        <v>1030</v>
      </c>
      <c r="J794" s="62" t="s">
        <v>196</v>
      </c>
      <c r="K794" s="62" t="s">
        <v>350</v>
      </c>
      <c r="L794" s="62" t="s">
        <v>1555</v>
      </c>
      <c r="M794" s="2"/>
      <c r="N794" s="2"/>
      <c r="O794" s="2"/>
      <c r="P794" s="2"/>
    </row>
    <row r="795" spans="9:16" x14ac:dyDescent="0.25">
      <c r="I795" s="62" t="s">
        <v>1031</v>
      </c>
      <c r="J795" s="62" t="s">
        <v>200</v>
      </c>
      <c r="K795" s="62" t="s">
        <v>201</v>
      </c>
      <c r="L795" s="62" t="s">
        <v>1555</v>
      </c>
      <c r="M795" s="2"/>
      <c r="N795" s="2"/>
      <c r="O795" s="2"/>
      <c r="P795" s="2"/>
    </row>
    <row r="796" spans="9:16" x14ac:dyDescent="0.25">
      <c r="I796" s="62" t="s">
        <v>1032</v>
      </c>
      <c r="J796" s="62" t="s">
        <v>171</v>
      </c>
      <c r="K796" s="62" t="s">
        <v>172</v>
      </c>
      <c r="L796" s="62" t="s">
        <v>171</v>
      </c>
      <c r="M796" s="2"/>
      <c r="N796" s="2"/>
      <c r="O796" s="2"/>
      <c r="P796" s="2"/>
    </row>
    <row r="797" spans="9:16" x14ac:dyDescent="0.25">
      <c r="I797" s="62" t="s">
        <v>259</v>
      </c>
      <c r="J797" s="62" t="s">
        <v>200</v>
      </c>
      <c r="K797" s="62" t="s">
        <v>201</v>
      </c>
      <c r="L797" s="62" t="s">
        <v>1555</v>
      </c>
      <c r="M797" s="2"/>
      <c r="N797" s="2"/>
      <c r="O797" s="2"/>
      <c r="P797" s="2"/>
    </row>
    <row r="798" spans="9:16" x14ac:dyDescent="0.25">
      <c r="I798" s="62" t="s">
        <v>1033</v>
      </c>
      <c r="J798" s="62" t="s">
        <v>176</v>
      </c>
      <c r="K798" s="62" t="s">
        <v>177</v>
      </c>
      <c r="L798" s="62" t="s">
        <v>1555</v>
      </c>
      <c r="M798" s="2"/>
      <c r="N798" s="2"/>
      <c r="O798" s="2"/>
      <c r="P798" s="2"/>
    </row>
    <row r="799" spans="9:16" ht="25.5" x14ac:dyDescent="0.25">
      <c r="I799" s="62" t="s">
        <v>1034</v>
      </c>
      <c r="J799" s="62" t="s">
        <v>210</v>
      </c>
      <c r="K799" s="62" t="s">
        <v>211</v>
      </c>
      <c r="L799" s="62" t="s">
        <v>1731</v>
      </c>
      <c r="M799" s="2"/>
      <c r="N799" s="2"/>
      <c r="O799" s="2"/>
      <c r="P799" s="2"/>
    </row>
    <row r="800" spans="9:16" x14ac:dyDescent="0.25">
      <c r="I800" s="62" t="s">
        <v>1035</v>
      </c>
      <c r="J800" s="62" t="s">
        <v>220</v>
      </c>
      <c r="K800" s="62" t="s">
        <v>221</v>
      </c>
      <c r="L800" s="62" t="s">
        <v>1555</v>
      </c>
      <c r="M800" s="2"/>
      <c r="N800" s="2"/>
      <c r="O800" s="2"/>
      <c r="P800" s="2"/>
    </row>
    <row r="801" spans="9:16" x14ac:dyDescent="0.25">
      <c r="I801" s="62" t="s">
        <v>1036</v>
      </c>
      <c r="J801" s="62" t="s">
        <v>235</v>
      </c>
      <c r="K801" s="62" t="s">
        <v>236</v>
      </c>
      <c r="L801" s="62" t="s">
        <v>1555</v>
      </c>
      <c r="M801" s="2"/>
      <c r="N801" s="2"/>
      <c r="O801" s="2"/>
      <c r="P801" s="2"/>
    </row>
    <row r="802" spans="9:16" x14ac:dyDescent="0.25">
      <c r="I802" s="62" t="s">
        <v>1037</v>
      </c>
      <c r="J802" s="62" t="s">
        <v>232</v>
      </c>
      <c r="K802" s="62" t="s">
        <v>263</v>
      </c>
      <c r="L802" s="62" t="s">
        <v>1555</v>
      </c>
      <c r="M802" s="2"/>
      <c r="N802" s="2"/>
      <c r="O802" s="2"/>
      <c r="P802" s="2"/>
    </row>
    <row r="803" spans="9:16" x14ac:dyDescent="0.25">
      <c r="I803" s="62" t="s">
        <v>1038</v>
      </c>
      <c r="J803" s="62" t="s">
        <v>229</v>
      </c>
      <c r="K803" s="62" t="s">
        <v>230</v>
      </c>
      <c r="L803" s="62" t="s">
        <v>1555</v>
      </c>
      <c r="M803" s="2"/>
      <c r="N803" s="2"/>
      <c r="O803" s="2"/>
      <c r="P803" s="2"/>
    </row>
    <row r="804" spans="9:16" x14ac:dyDescent="0.25">
      <c r="I804" s="62" t="s">
        <v>1039</v>
      </c>
      <c r="J804" s="62" t="s">
        <v>235</v>
      </c>
      <c r="K804" s="62" t="s">
        <v>236</v>
      </c>
      <c r="L804" s="62" t="s">
        <v>1555</v>
      </c>
      <c r="M804" s="2"/>
      <c r="N804" s="2"/>
      <c r="O804" s="2"/>
      <c r="P804" s="2"/>
    </row>
    <row r="805" spans="9:16" x14ac:dyDescent="0.25">
      <c r="I805" s="62" t="s">
        <v>1040</v>
      </c>
      <c r="J805" s="62" t="s">
        <v>196</v>
      </c>
      <c r="K805" s="62" t="s">
        <v>197</v>
      </c>
      <c r="L805" s="62" t="s">
        <v>1555</v>
      </c>
      <c r="M805" s="2"/>
      <c r="N805" s="2"/>
      <c r="O805" s="2"/>
      <c r="P805" s="2"/>
    </row>
    <row r="806" spans="9:16" x14ac:dyDescent="0.25">
      <c r="I806" s="62" t="s">
        <v>1041</v>
      </c>
      <c r="J806" s="62" t="s">
        <v>299</v>
      </c>
      <c r="K806" s="62" t="s">
        <v>300</v>
      </c>
      <c r="L806" s="62" t="s">
        <v>1555</v>
      </c>
      <c r="M806" s="2"/>
      <c r="N806" s="2"/>
      <c r="O806" s="2"/>
      <c r="P806" s="2"/>
    </row>
    <row r="807" spans="9:16" x14ac:dyDescent="0.25">
      <c r="I807" s="62" t="s">
        <v>1042</v>
      </c>
      <c r="J807" s="62" t="s">
        <v>137</v>
      </c>
      <c r="K807" s="62" t="s">
        <v>242</v>
      </c>
      <c r="L807" s="62" t="s">
        <v>1555</v>
      </c>
      <c r="M807" s="2"/>
      <c r="N807" s="2"/>
      <c r="O807" s="2"/>
      <c r="P807" s="2"/>
    </row>
    <row r="808" spans="9:16" x14ac:dyDescent="0.25">
      <c r="I808" s="62" t="s">
        <v>1043</v>
      </c>
      <c r="J808" s="62" t="s">
        <v>299</v>
      </c>
      <c r="K808" s="62" t="s">
        <v>300</v>
      </c>
      <c r="L808" s="62" t="s">
        <v>1555</v>
      </c>
      <c r="M808" s="2"/>
      <c r="N808" s="2"/>
      <c r="O808" s="2"/>
      <c r="P808" s="2"/>
    </row>
    <row r="809" spans="9:16" ht="25.5" x14ac:dyDescent="0.25">
      <c r="I809" s="62" t="s">
        <v>1044</v>
      </c>
      <c r="J809" s="62" t="s">
        <v>204</v>
      </c>
      <c r="K809" s="62" t="s">
        <v>205</v>
      </c>
      <c r="L809" s="62" t="s">
        <v>1555</v>
      </c>
      <c r="M809" s="2"/>
      <c r="N809" s="2"/>
      <c r="O809" s="2"/>
      <c r="P809" s="2"/>
    </row>
    <row r="810" spans="9:16" x14ac:dyDescent="0.25">
      <c r="I810" s="62" t="s">
        <v>1045</v>
      </c>
      <c r="J810" s="62" t="s">
        <v>225</v>
      </c>
      <c r="K810" s="62" t="s">
        <v>226</v>
      </c>
      <c r="L810" s="62" t="s">
        <v>1555</v>
      </c>
      <c r="M810" s="2"/>
      <c r="N810" s="2"/>
      <c r="O810" s="2"/>
      <c r="P810" s="2"/>
    </row>
    <row r="811" spans="9:16" x14ac:dyDescent="0.25">
      <c r="I811" s="62" t="s">
        <v>1046</v>
      </c>
      <c r="J811" s="62" t="s">
        <v>137</v>
      </c>
      <c r="K811" s="62" t="s">
        <v>242</v>
      </c>
      <c r="L811" s="62" t="s">
        <v>1555</v>
      </c>
      <c r="M811" s="2"/>
      <c r="N811" s="2"/>
      <c r="O811" s="2"/>
      <c r="P811" s="2"/>
    </row>
    <row r="812" spans="9:16" x14ac:dyDescent="0.25">
      <c r="I812" s="62" t="s">
        <v>1047</v>
      </c>
      <c r="J812" s="62" t="s">
        <v>137</v>
      </c>
      <c r="K812" s="62" t="s">
        <v>305</v>
      </c>
      <c r="L812" s="62" t="s">
        <v>1555</v>
      </c>
      <c r="M812" s="2"/>
      <c r="N812" s="2"/>
      <c r="O812" s="2"/>
      <c r="P812" s="2"/>
    </row>
    <row r="813" spans="9:16" x14ac:dyDescent="0.25">
      <c r="I813" s="62" t="s">
        <v>1048</v>
      </c>
      <c r="J813" s="62" t="s">
        <v>232</v>
      </c>
      <c r="K813" s="62" t="s">
        <v>189</v>
      </c>
      <c r="L813" s="62" t="s">
        <v>1555</v>
      </c>
      <c r="M813" s="2"/>
      <c r="N813" s="2"/>
      <c r="O813" s="2"/>
      <c r="P813" s="2"/>
    </row>
    <row r="814" spans="9:16" ht="25.5" x14ac:dyDescent="0.25">
      <c r="I814" s="62" t="s">
        <v>1049</v>
      </c>
      <c r="J814" s="62" t="s">
        <v>204</v>
      </c>
      <c r="K814" s="62" t="s">
        <v>205</v>
      </c>
      <c r="L814" s="62" t="s">
        <v>1555</v>
      </c>
      <c r="M814" s="2"/>
      <c r="N814" s="2"/>
      <c r="O814" s="2"/>
      <c r="P814" s="2"/>
    </row>
    <row r="815" spans="9:16" x14ac:dyDescent="0.25">
      <c r="I815" s="62" t="s">
        <v>1050</v>
      </c>
      <c r="J815" s="62" t="s">
        <v>232</v>
      </c>
      <c r="K815" s="62" t="s">
        <v>263</v>
      </c>
      <c r="L815" s="62" t="s">
        <v>1555</v>
      </c>
      <c r="M815" s="2"/>
      <c r="N815" s="2"/>
      <c r="O815" s="2"/>
      <c r="P815" s="2"/>
    </row>
    <row r="816" spans="9:16" x14ac:dyDescent="0.25">
      <c r="I816" s="62" t="s">
        <v>1051</v>
      </c>
      <c r="J816" s="62" t="s">
        <v>291</v>
      </c>
      <c r="K816" s="62" t="s">
        <v>292</v>
      </c>
      <c r="L816" s="62" t="s">
        <v>1555</v>
      </c>
      <c r="M816" s="2"/>
      <c r="N816" s="2"/>
      <c r="O816" s="2"/>
      <c r="P816" s="2"/>
    </row>
    <row r="817" spans="9:16" x14ac:dyDescent="0.25">
      <c r="I817" s="62" t="s">
        <v>1052</v>
      </c>
      <c r="J817" s="62" t="s">
        <v>176</v>
      </c>
      <c r="K817" s="62" t="s">
        <v>177</v>
      </c>
      <c r="L817" s="62" t="s">
        <v>1555</v>
      </c>
      <c r="M817" s="2"/>
      <c r="N817" s="2"/>
      <c r="O817" s="2"/>
      <c r="P817" s="2"/>
    </row>
    <row r="818" spans="9:16" x14ac:dyDescent="0.25">
      <c r="I818" s="62" t="s">
        <v>1053</v>
      </c>
      <c r="J818" s="62" t="s">
        <v>200</v>
      </c>
      <c r="K818" s="62" t="s">
        <v>201</v>
      </c>
      <c r="L818" s="62" t="s">
        <v>1555</v>
      </c>
      <c r="M818" s="2"/>
      <c r="N818" s="2"/>
      <c r="O818" s="2"/>
      <c r="P818" s="2"/>
    </row>
    <row r="819" spans="9:16" x14ac:dyDescent="0.25">
      <c r="I819" s="62" t="s">
        <v>1054</v>
      </c>
      <c r="J819" s="62" t="s">
        <v>225</v>
      </c>
      <c r="K819" s="62" t="s">
        <v>226</v>
      </c>
      <c r="L819" s="62" t="s">
        <v>1555</v>
      </c>
      <c r="M819" s="2"/>
      <c r="N819" s="2"/>
      <c r="O819" s="2"/>
      <c r="P819" s="2"/>
    </row>
    <row r="820" spans="9:16" ht="25.5" x14ac:dyDescent="0.25">
      <c r="I820" s="62" t="s">
        <v>1055</v>
      </c>
      <c r="J820" s="62" t="s">
        <v>149</v>
      </c>
      <c r="K820" s="62" t="s">
        <v>150</v>
      </c>
      <c r="L820" s="62" t="s">
        <v>1555</v>
      </c>
      <c r="M820" s="2"/>
      <c r="N820" s="2"/>
      <c r="O820" s="2"/>
      <c r="P820" s="2"/>
    </row>
    <row r="821" spans="9:16" x14ac:dyDescent="0.25">
      <c r="I821" s="62" t="s">
        <v>1056</v>
      </c>
      <c r="J821" s="62" t="s">
        <v>235</v>
      </c>
      <c r="K821" s="62" t="s">
        <v>236</v>
      </c>
      <c r="L821" s="62" t="s">
        <v>1555</v>
      </c>
      <c r="M821" s="2"/>
      <c r="N821" s="2"/>
      <c r="O821" s="2"/>
      <c r="P821" s="2"/>
    </row>
    <row r="822" spans="9:16" x14ac:dyDescent="0.25">
      <c r="I822" s="62" t="s">
        <v>1057</v>
      </c>
      <c r="J822" s="62" t="s">
        <v>283</v>
      </c>
      <c r="K822" s="62" t="s">
        <v>284</v>
      </c>
      <c r="L822" s="62" t="s">
        <v>1555</v>
      </c>
      <c r="M822" s="2"/>
      <c r="N822" s="2"/>
      <c r="O822" s="2"/>
      <c r="P822" s="2"/>
    </row>
    <row r="823" spans="9:16" x14ac:dyDescent="0.25">
      <c r="I823" s="62" t="s">
        <v>1058</v>
      </c>
      <c r="J823" s="62" t="s">
        <v>137</v>
      </c>
      <c r="K823" s="62" t="s">
        <v>242</v>
      </c>
      <c r="L823" s="62" t="s">
        <v>1555</v>
      </c>
      <c r="M823" s="2"/>
      <c r="N823" s="2"/>
      <c r="O823" s="2"/>
      <c r="P823" s="2"/>
    </row>
    <row r="824" spans="9:16" x14ac:dyDescent="0.25">
      <c r="I824" s="62" t="s">
        <v>1059</v>
      </c>
      <c r="J824" s="62" t="s">
        <v>232</v>
      </c>
      <c r="K824" s="62" t="s">
        <v>263</v>
      </c>
      <c r="L824" s="62" t="s">
        <v>1555</v>
      </c>
      <c r="M824" s="2"/>
      <c r="N824" s="2"/>
      <c r="O824" s="2"/>
      <c r="P824" s="2"/>
    </row>
    <row r="825" spans="9:16" x14ac:dyDescent="0.25">
      <c r="I825" s="62" t="s">
        <v>1060</v>
      </c>
      <c r="J825" s="62" t="s">
        <v>200</v>
      </c>
      <c r="K825" s="62" t="s">
        <v>201</v>
      </c>
      <c r="L825" s="62" t="s">
        <v>1555</v>
      </c>
      <c r="M825" s="2"/>
      <c r="N825" s="2"/>
      <c r="O825" s="2"/>
      <c r="P825" s="2"/>
    </row>
    <row r="826" spans="9:16" x14ac:dyDescent="0.25">
      <c r="I826" s="62" t="s">
        <v>1061</v>
      </c>
      <c r="J826" s="62" t="s">
        <v>210</v>
      </c>
      <c r="K826" s="62" t="s">
        <v>211</v>
      </c>
      <c r="L826" s="62" t="s">
        <v>1555</v>
      </c>
      <c r="M826" s="2"/>
      <c r="N826" s="2"/>
      <c r="O826" s="2"/>
      <c r="P826" s="2"/>
    </row>
    <row r="827" spans="9:16" x14ac:dyDescent="0.25">
      <c r="I827" s="62" t="s">
        <v>1062</v>
      </c>
      <c r="J827" s="62" t="s">
        <v>359</v>
      </c>
      <c r="K827" s="62" t="s">
        <v>360</v>
      </c>
      <c r="L827" s="62" t="s">
        <v>1555</v>
      </c>
      <c r="M827" s="2"/>
      <c r="N827" s="2"/>
      <c r="O827" s="2"/>
      <c r="P827" s="2"/>
    </row>
    <row r="828" spans="9:16" x14ac:dyDescent="0.25">
      <c r="I828" s="62" t="s">
        <v>1063</v>
      </c>
      <c r="J828" s="62" t="s">
        <v>176</v>
      </c>
      <c r="K828" s="62" t="s">
        <v>177</v>
      </c>
      <c r="L828" s="62" t="s">
        <v>1555</v>
      </c>
      <c r="M828" s="2"/>
      <c r="N828" s="2"/>
      <c r="O828" s="2"/>
      <c r="P828" s="2"/>
    </row>
    <row r="829" spans="9:16" x14ac:dyDescent="0.25">
      <c r="I829" s="62" t="s">
        <v>1064</v>
      </c>
      <c r="J829" s="62" t="s">
        <v>192</v>
      </c>
      <c r="K829" s="62" t="s">
        <v>193</v>
      </c>
      <c r="L829" s="62" t="s">
        <v>1555</v>
      </c>
      <c r="M829" s="2"/>
      <c r="N829" s="2"/>
      <c r="O829" s="2"/>
      <c r="P829" s="2"/>
    </row>
    <row r="830" spans="9:16" x14ac:dyDescent="0.25">
      <c r="I830" s="62" t="s">
        <v>1065</v>
      </c>
      <c r="J830" s="62" t="s">
        <v>959</v>
      </c>
      <c r="K830" s="62" t="s">
        <v>960</v>
      </c>
      <c r="L830" s="62" t="s">
        <v>1555</v>
      </c>
      <c r="M830" s="2"/>
      <c r="N830" s="2"/>
      <c r="O830" s="2"/>
      <c r="P830" s="2"/>
    </row>
    <row r="831" spans="9:16" x14ac:dyDescent="0.25">
      <c r="I831" s="62" t="s">
        <v>1066</v>
      </c>
      <c r="J831" s="62" t="s">
        <v>196</v>
      </c>
      <c r="K831" s="62" t="s">
        <v>197</v>
      </c>
      <c r="L831" s="62" t="s">
        <v>1555</v>
      </c>
      <c r="M831" s="2"/>
      <c r="N831" s="2"/>
      <c r="O831" s="2"/>
      <c r="P831" s="2"/>
    </row>
    <row r="832" spans="9:16" x14ac:dyDescent="0.25">
      <c r="I832" s="62" t="s">
        <v>1067</v>
      </c>
      <c r="J832" s="62" t="s">
        <v>137</v>
      </c>
      <c r="K832" s="62" t="s">
        <v>242</v>
      </c>
      <c r="L832" s="62" t="s">
        <v>1555</v>
      </c>
      <c r="M832" s="2"/>
      <c r="N832" s="2"/>
      <c r="O832" s="2"/>
      <c r="P832" s="2"/>
    </row>
    <row r="833" spans="9:16" ht="25.5" x14ac:dyDescent="0.25">
      <c r="I833" s="62" t="s">
        <v>1068</v>
      </c>
      <c r="J833" s="62" t="s">
        <v>210</v>
      </c>
      <c r="K833" s="62" t="s">
        <v>211</v>
      </c>
      <c r="L833" s="62" t="s">
        <v>1731</v>
      </c>
      <c r="M833" s="2"/>
      <c r="N833" s="2"/>
      <c r="O833" s="2"/>
      <c r="P833" s="2"/>
    </row>
    <row r="834" spans="9:16" x14ac:dyDescent="0.25">
      <c r="I834" s="62" t="s">
        <v>1069</v>
      </c>
      <c r="J834" s="62" t="s">
        <v>291</v>
      </c>
      <c r="K834" s="62" t="s">
        <v>292</v>
      </c>
      <c r="L834" s="62" t="s">
        <v>1555</v>
      </c>
      <c r="M834" s="2"/>
      <c r="N834" s="2"/>
      <c r="O834" s="2"/>
      <c r="P834" s="2"/>
    </row>
    <row r="835" spans="9:16" x14ac:dyDescent="0.25">
      <c r="I835" s="62" t="s">
        <v>1070</v>
      </c>
      <c r="J835" s="62" t="s">
        <v>291</v>
      </c>
      <c r="K835" s="62" t="s">
        <v>292</v>
      </c>
      <c r="L835" s="62" t="s">
        <v>1555</v>
      </c>
      <c r="M835" s="2"/>
      <c r="N835" s="2"/>
      <c r="O835" s="2"/>
      <c r="P835" s="2"/>
    </row>
    <row r="836" spans="9:16" x14ac:dyDescent="0.25">
      <c r="I836" s="62" t="s">
        <v>1071</v>
      </c>
      <c r="J836" s="62" t="s">
        <v>235</v>
      </c>
      <c r="K836" s="62" t="s">
        <v>236</v>
      </c>
      <c r="L836" s="62" t="s">
        <v>1555</v>
      </c>
      <c r="M836" s="2"/>
      <c r="N836" s="2"/>
      <c r="O836" s="2"/>
      <c r="P836" s="2"/>
    </row>
    <row r="837" spans="9:16" ht="25.5" x14ac:dyDescent="0.25">
      <c r="I837" s="62" t="s">
        <v>1072</v>
      </c>
      <c r="J837" s="62" t="s">
        <v>188</v>
      </c>
      <c r="K837" s="62" t="s">
        <v>189</v>
      </c>
      <c r="L837" s="62" t="s">
        <v>1555</v>
      </c>
      <c r="M837" s="2"/>
      <c r="N837" s="2"/>
      <c r="O837" s="2"/>
      <c r="P837" s="2"/>
    </row>
    <row r="838" spans="9:16" x14ac:dyDescent="0.25">
      <c r="I838" s="62" t="s">
        <v>1073</v>
      </c>
      <c r="J838" s="62" t="s">
        <v>196</v>
      </c>
      <c r="K838" s="62" t="s">
        <v>197</v>
      </c>
      <c r="L838" s="62" t="s">
        <v>1555</v>
      </c>
      <c r="M838" s="2"/>
      <c r="N838" s="2"/>
      <c r="O838" s="2"/>
      <c r="P838" s="2"/>
    </row>
    <row r="839" spans="9:16" x14ac:dyDescent="0.25">
      <c r="I839" s="62" t="s">
        <v>1074</v>
      </c>
      <c r="J839" s="62" t="s">
        <v>359</v>
      </c>
      <c r="K839" s="62" t="s">
        <v>377</v>
      </c>
      <c r="L839" s="62" t="s">
        <v>1555</v>
      </c>
      <c r="M839" s="2"/>
      <c r="N839" s="2"/>
      <c r="O839" s="2"/>
      <c r="P839" s="2"/>
    </row>
    <row r="840" spans="9:16" x14ac:dyDescent="0.25">
      <c r="I840" s="62" t="s">
        <v>1075</v>
      </c>
      <c r="J840" s="62" t="s">
        <v>188</v>
      </c>
      <c r="K840" s="62" t="s">
        <v>189</v>
      </c>
      <c r="L840" s="62" t="s">
        <v>1555</v>
      </c>
      <c r="M840" s="2"/>
      <c r="N840" s="2"/>
      <c r="O840" s="2"/>
      <c r="P840" s="2"/>
    </row>
    <row r="841" spans="9:16" x14ac:dyDescent="0.25">
      <c r="I841" s="62" t="s">
        <v>1076</v>
      </c>
      <c r="J841" s="62" t="s">
        <v>210</v>
      </c>
      <c r="K841" s="62" t="s">
        <v>211</v>
      </c>
      <c r="L841" s="62" t="s">
        <v>1555</v>
      </c>
      <c r="M841" s="2"/>
      <c r="N841" s="2"/>
      <c r="O841" s="2"/>
      <c r="P841" s="2"/>
    </row>
    <row r="842" spans="9:16" x14ac:dyDescent="0.25">
      <c r="I842" s="62" t="s">
        <v>1077</v>
      </c>
      <c r="J842" s="62" t="s">
        <v>291</v>
      </c>
      <c r="K842" s="62" t="s">
        <v>292</v>
      </c>
      <c r="L842" s="62" t="s">
        <v>1555</v>
      </c>
      <c r="M842" s="2"/>
      <c r="N842" s="2"/>
      <c r="O842" s="2"/>
      <c r="P842" s="2"/>
    </row>
    <row r="843" spans="9:16" ht="25.5" x14ac:dyDescent="0.25">
      <c r="I843" s="62" t="s">
        <v>1078</v>
      </c>
      <c r="J843" s="62" t="s">
        <v>149</v>
      </c>
      <c r="K843" s="62" t="s">
        <v>150</v>
      </c>
      <c r="L843" s="62" t="s">
        <v>1735</v>
      </c>
      <c r="M843" s="2"/>
      <c r="N843" s="2"/>
      <c r="O843" s="2"/>
      <c r="P843" s="2"/>
    </row>
    <row r="844" spans="9:16" x14ac:dyDescent="0.25">
      <c r="I844" s="62" t="s">
        <v>1079</v>
      </c>
      <c r="J844" s="62" t="s">
        <v>137</v>
      </c>
      <c r="K844" s="62" t="s">
        <v>138</v>
      </c>
      <c r="L844" s="62" t="s">
        <v>1555</v>
      </c>
      <c r="M844" s="2"/>
      <c r="N844" s="2"/>
      <c r="O844" s="2"/>
      <c r="P844" s="2"/>
    </row>
    <row r="845" spans="9:16" x14ac:dyDescent="0.25">
      <c r="I845" s="62" t="s">
        <v>1080</v>
      </c>
      <c r="J845" s="62" t="s">
        <v>291</v>
      </c>
      <c r="K845" s="62" t="s">
        <v>292</v>
      </c>
      <c r="L845" s="62" t="s">
        <v>1555</v>
      </c>
      <c r="M845" s="2"/>
      <c r="N845" s="2"/>
      <c r="O845" s="2"/>
      <c r="P845" s="2"/>
    </row>
    <row r="846" spans="9:16" x14ac:dyDescent="0.25">
      <c r="I846" s="62" t="s">
        <v>1081</v>
      </c>
      <c r="J846" s="62" t="s">
        <v>166</v>
      </c>
      <c r="K846" s="62" t="s">
        <v>167</v>
      </c>
      <c r="L846" s="62" t="s">
        <v>1555</v>
      </c>
      <c r="M846" s="2"/>
      <c r="N846" s="2"/>
      <c r="O846" s="2"/>
      <c r="P846" s="2"/>
    </row>
    <row r="847" spans="9:16" x14ac:dyDescent="0.25">
      <c r="I847" s="62" t="s">
        <v>1082</v>
      </c>
      <c r="J847" s="62" t="s">
        <v>188</v>
      </c>
      <c r="K847" s="62" t="s">
        <v>189</v>
      </c>
      <c r="L847" s="62" t="s">
        <v>1555</v>
      </c>
      <c r="M847" s="2"/>
      <c r="N847" s="2"/>
      <c r="O847" s="2"/>
      <c r="P847" s="2"/>
    </row>
    <row r="848" spans="9:16" ht="25.5" x14ac:dyDescent="0.25">
      <c r="I848" s="62" t="s">
        <v>1083</v>
      </c>
      <c r="J848" s="62" t="s">
        <v>149</v>
      </c>
      <c r="K848" s="62" t="s">
        <v>150</v>
      </c>
      <c r="L848" s="62" t="s">
        <v>1555</v>
      </c>
      <c r="M848" s="2"/>
      <c r="N848" s="2"/>
      <c r="O848" s="2"/>
      <c r="P848" s="2"/>
    </row>
    <row r="849" spans="9:16" x14ac:dyDescent="0.25">
      <c r="I849" s="62" t="s">
        <v>1084</v>
      </c>
      <c r="J849" s="62" t="s">
        <v>181</v>
      </c>
      <c r="K849" s="62" t="s">
        <v>280</v>
      </c>
      <c r="L849" s="62" t="s">
        <v>1555</v>
      </c>
      <c r="M849" s="2"/>
      <c r="N849" s="2"/>
      <c r="O849" s="2"/>
      <c r="P849" s="2"/>
    </row>
    <row r="850" spans="9:16" ht="25.5" x14ac:dyDescent="0.25">
      <c r="I850" s="62" t="s">
        <v>1085</v>
      </c>
      <c r="J850" s="62" t="s">
        <v>192</v>
      </c>
      <c r="K850" s="62" t="s">
        <v>193</v>
      </c>
      <c r="L850" s="62" t="s">
        <v>1682</v>
      </c>
      <c r="M850" s="2"/>
      <c r="N850" s="2"/>
      <c r="O850" s="2"/>
      <c r="P850" s="2"/>
    </row>
    <row r="851" spans="9:16" x14ac:dyDescent="0.25">
      <c r="I851" s="62" t="s">
        <v>1086</v>
      </c>
      <c r="J851" s="62" t="s">
        <v>232</v>
      </c>
      <c r="K851" s="62" t="s">
        <v>263</v>
      </c>
      <c r="L851" s="62" t="s">
        <v>1555</v>
      </c>
      <c r="M851" s="2"/>
      <c r="N851" s="2"/>
      <c r="O851" s="2"/>
      <c r="P851" s="2"/>
    </row>
    <row r="852" spans="9:16" x14ac:dyDescent="0.25">
      <c r="I852" s="62" t="s">
        <v>1087</v>
      </c>
      <c r="J852" s="62" t="s">
        <v>181</v>
      </c>
      <c r="K852" s="62" t="s">
        <v>280</v>
      </c>
      <c r="L852" s="62" t="s">
        <v>1555</v>
      </c>
      <c r="M852" s="2"/>
      <c r="N852" s="2"/>
      <c r="O852" s="2"/>
      <c r="P852" s="2"/>
    </row>
    <row r="853" spans="9:16" x14ac:dyDescent="0.25">
      <c r="I853" s="62" t="s">
        <v>1088</v>
      </c>
      <c r="J853" s="62" t="s">
        <v>313</v>
      </c>
      <c r="K853" s="62" t="s">
        <v>314</v>
      </c>
      <c r="L853" s="62" t="s">
        <v>1555</v>
      </c>
      <c r="M853" s="2"/>
      <c r="N853" s="2"/>
      <c r="O853" s="2"/>
      <c r="P853" s="2"/>
    </row>
    <row r="854" spans="9:16" x14ac:dyDescent="0.25">
      <c r="I854" s="62" t="s">
        <v>1089</v>
      </c>
      <c r="J854" s="62" t="s">
        <v>181</v>
      </c>
      <c r="K854" s="62" t="s">
        <v>182</v>
      </c>
      <c r="L854" s="62" t="s">
        <v>1555</v>
      </c>
      <c r="M854" s="2"/>
      <c r="N854" s="2"/>
      <c r="O854" s="2"/>
      <c r="P854" s="2"/>
    </row>
    <row r="855" spans="9:16" x14ac:dyDescent="0.25">
      <c r="I855" s="62" t="s">
        <v>1090</v>
      </c>
      <c r="J855" s="62" t="s">
        <v>137</v>
      </c>
      <c r="K855" s="62" t="s">
        <v>138</v>
      </c>
      <c r="L855" s="62" t="s">
        <v>1555</v>
      </c>
      <c r="M855" s="2"/>
      <c r="N855" s="2"/>
      <c r="O855" s="2"/>
      <c r="P855" s="2"/>
    </row>
    <row r="856" spans="9:16" x14ac:dyDescent="0.25">
      <c r="I856" s="62" t="s">
        <v>1091</v>
      </c>
      <c r="J856" s="62" t="s">
        <v>188</v>
      </c>
      <c r="K856" s="62" t="s">
        <v>189</v>
      </c>
      <c r="L856" s="62" t="s">
        <v>1555</v>
      </c>
      <c r="M856" s="2"/>
      <c r="N856" s="2"/>
      <c r="O856" s="2"/>
      <c r="P856" s="2"/>
    </row>
    <row r="857" spans="9:16" ht="25.5" x14ac:dyDescent="0.25">
      <c r="I857" s="62" t="s">
        <v>1092</v>
      </c>
      <c r="J857" s="62" t="s">
        <v>476</v>
      </c>
      <c r="K857" s="62" t="s">
        <v>214</v>
      </c>
      <c r="L857" s="62" t="s">
        <v>1555</v>
      </c>
      <c r="M857" s="2"/>
      <c r="N857" s="2"/>
      <c r="O857" s="2"/>
      <c r="P857" s="2"/>
    </row>
    <row r="858" spans="9:16" x14ac:dyDescent="0.25">
      <c r="I858" s="62" t="s">
        <v>1093</v>
      </c>
      <c r="J858" s="62" t="s">
        <v>196</v>
      </c>
      <c r="K858" s="62" t="s">
        <v>197</v>
      </c>
      <c r="L858" s="62" t="s">
        <v>1555</v>
      </c>
      <c r="M858" s="2"/>
      <c r="N858" s="2"/>
      <c r="O858" s="2"/>
      <c r="P858" s="2"/>
    </row>
    <row r="859" spans="9:16" x14ac:dyDescent="0.25">
      <c r="I859" s="62" t="s">
        <v>1094</v>
      </c>
      <c r="J859" s="62" t="s">
        <v>181</v>
      </c>
      <c r="K859" s="62" t="s">
        <v>280</v>
      </c>
      <c r="L859" s="62" t="s">
        <v>1734</v>
      </c>
      <c r="M859" s="2"/>
      <c r="N859" s="2"/>
      <c r="O859" s="2"/>
      <c r="P859" s="2"/>
    </row>
    <row r="860" spans="9:16" x14ac:dyDescent="0.25">
      <c r="I860" s="62" t="s">
        <v>1095</v>
      </c>
      <c r="J860" s="62" t="s">
        <v>181</v>
      </c>
      <c r="K860" s="62" t="s">
        <v>182</v>
      </c>
      <c r="L860" s="62" t="s">
        <v>1555</v>
      </c>
      <c r="M860" s="2"/>
      <c r="N860" s="2"/>
      <c r="O860" s="2"/>
      <c r="P860" s="2"/>
    </row>
    <row r="861" spans="9:16" x14ac:dyDescent="0.25">
      <c r="I861" s="62" t="s">
        <v>1096</v>
      </c>
      <c r="J861" s="62" t="s">
        <v>137</v>
      </c>
      <c r="K861" s="62" t="s">
        <v>242</v>
      </c>
      <c r="L861" s="62" t="s">
        <v>1555</v>
      </c>
      <c r="M861" s="2"/>
      <c r="N861" s="2"/>
      <c r="O861" s="2"/>
      <c r="P861" s="2"/>
    </row>
    <row r="862" spans="9:16" x14ac:dyDescent="0.25">
      <c r="I862" s="62" t="s">
        <v>1097</v>
      </c>
      <c r="J862" s="62" t="s">
        <v>196</v>
      </c>
      <c r="K862" s="62" t="s">
        <v>197</v>
      </c>
      <c r="L862" s="62" t="s">
        <v>1555</v>
      </c>
      <c r="M862" s="2"/>
      <c r="N862" s="2"/>
      <c r="O862" s="2"/>
      <c r="P862" s="2"/>
    </row>
    <row r="863" spans="9:16" x14ac:dyDescent="0.25">
      <c r="I863" s="62" t="s">
        <v>1098</v>
      </c>
      <c r="J863" s="62" t="s">
        <v>200</v>
      </c>
      <c r="K863" s="62" t="s">
        <v>201</v>
      </c>
      <c r="L863" s="62" t="s">
        <v>1555</v>
      </c>
      <c r="M863" s="2"/>
      <c r="N863" s="2"/>
      <c r="O863" s="2"/>
      <c r="P863" s="2"/>
    </row>
    <row r="864" spans="9:16" x14ac:dyDescent="0.25">
      <c r="I864" s="62" t="s">
        <v>1099</v>
      </c>
      <c r="J864" s="62" t="s">
        <v>137</v>
      </c>
      <c r="K864" s="62" t="s">
        <v>242</v>
      </c>
      <c r="L864" s="62" t="s">
        <v>1555</v>
      </c>
      <c r="M864" s="2"/>
      <c r="N864" s="2"/>
      <c r="O864" s="2"/>
      <c r="P864" s="2"/>
    </row>
    <row r="865" spans="9:16" x14ac:dyDescent="0.25">
      <c r="I865" s="62" t="s">
        <v>1100</v>
      </c>
      <c r="J865" s="62" t="s">
        <v>196</v>
      </c>
      <c r="K865" s="62" t="s">
        <v>197</v>
      </c>
      <c r="L865" s="62" t="s">
        <v>1555</v>
      </c>
      <c r="M865" s="2"/>
      <c r="N865" s="2"/>
      <c r="O865" s="2"/>
      <c r="P865" s="2"/>
    </row>
    <row r="866" spans="9:16" x14ac:dyDescent="0.25">
      <c r="I866" s="62" t="s">
        <v>1101</v>
      </c>
      <c r="J866" s="62" t="s">
        <v>232</v>
      </c>
      <c r="K866" s="62" t="s">
        <v>263</v>
      </c>
      <c r="L866" s="62" t="s">
        <v>1555</v>
      </c>
      <c r="M866" s="2"/>
      <c r="N866" s="2"/>
      <c r="O866" s="2"/>
      <c r="P866" s="2"/>
    </row>
    <row r="867" spans="9:16" x14ac:dyDescent="0.25">
      <c r="I867" s="62" t="s">
        <v>1102</v>
      </c>
      <c r="J867" s="62" t="s">
        <v>291</v>
      </c>
      <c r="K867" s="62" t="s">
        <v>292</v>
      </c>
      <c r="L867" s="62" t="s">
        <v>1736</v>
      </c>
      <c r="M867" s="2"/>
      <c r="N867" s="2"/>
      <c r="O867" s="2"/>
      <c r="P867" s="2"/>
    </row>
    <row r="868" spans="9:16" ht="51" x14ac:dyDescent="0.25">
      <c r="I868" s="62" t="s">
        <v>1103</v>
      </c>
      <c r="J868" s="62" t="s">
        <v>213</v>
      </c>
      <c r="K868" s="62" t="s">
        <v>214</v>
      </c>
      <c r="L868" s="62" t="s">
        <v>1694</v>
      </c>
      <c r="M868" s="2"/>
      <c r="N868" s="2"/>
      <c r="O868" s="2"/>
      <c r="P868" s="2"/>
    </row>
    <row r="869" spans="9:16" ht="25.5" x14ac:dyDescent="0.25">
      <c r="I869" s="62" t="s">
        <v>1104</v>
      </c>
      <c r="J869" s="62" t="s">
        <v>383</v>
      </c>
      <c r="K869" s="62" t="s">
        <v>314</v>
      </c>
      <c r="L869" s="62" t="s">
        <v>1733</v>
      </c>
      <c r="M869" s="2"/>
      <c r="N869" s="2"/>
      <c r="O869" s="2"/>
      <c r="P869" s="2"/>
    </row>
    <row r="870" spans="9:16" x14ac:dyDescent="0.25">
      <c r="I870" s="62" t="s">
        <v>1105</v>
      </c>
      <c r="J870" s="62" t="s">
        <v>171</v>
      </c>
      <c r="K870" s="62" t="s">
        <v>172</v>
      </c>
      <c r="L870" s="62" t="s">
        <v>1555</v>
      </c>
      <c r="M870" s="2"/>
      <c r="N870" s="2"/>
      <c r="O870" s="2"/>
      <c r="P870" s="2"/>
    </row>
    <row r="871" spans="9:16" x14ac:dyDescent="0.25">
      <c r="I871" s="62" t="s">
        <v>1106</v>
      </c>
      <c r="J871" s="62" t="s">
        <v>166</v>
      </c>
      <c r="K871" s="62" t="s">
        <v>167</v>
      </c>
      <c r="L871" s="62" t="s">
        <v>1555</v>
      </c>
      <c r="M871" s="2"/>
      <c r="N871" s="2"/>
      <c r="O871" s="2"/>
      <c r="P871" s="2"/>
    </row>
    <row r="872" spans="9:16" x14ac:dyDescent="0.25">
      <c r="I872" s="62" t="s">
        <v>1107</v>
      </c>
      <c r="J872" s="62" t="s">
        <v>359</v>
      </c>
      <c r="K872" s="62" t="s">
        <v>360</v>
      </c>
      <c r="L872" s="62" t="s">
        <v>1555</v>
      </c>
      <c r="M872" s="2"/>
      <c r="N872" s="2"/>
      <c r="O872" s="2"/>
      <c r="P872" s="2"/>
    </row>
    <row r="873" spans="9:16" x14ac:dyDescent="0.25">
      <c r="I873" s="62" t="s">
        <v>1108</v>
      </c>
      <c r="J873" s="62" t="s">
        <v>188</v>
      </c>
      <c r="K873" s="62" t="s">
        <v>189</v>
      </c>
      <c r="L873" s="62" t="s">
        <v>1555</v>
      </c>
      <c r="M873" s="2"/>
      <c r="N873" s="2"/>
      <c r="O873" s="2"/>
      <c r="P873" s="2"/>
    </row>
    <row r="874" spans="9:16" x14ac:dyDescent="0.25">
      <c r="I874" s="62" t="s">
        <v>1109</v>
      </c>
      <c r="J874" s="62" t="s">
        <v>137</v>
      </c>
      <c r="K874" s="62" t="s">
        <v>159</v>
      </c>
      <c r="L874" s="62" t="s">
        <v>1555</v>
      </c>
      <c r="M874" s="2"/>
      <c r="N874" s="2"/>
      <c r="O874" s="2"/>
      <c r="P874" s="2"/>
    </row>
    <row r="875" spans="9:16" ht="25.5" x14ac:dyDescent="0.25">
      <c r="I875" s="62" t="s">
        <v>1110</v>
      </c>
      <c r="J875" s="62" t="s">
        <v>216</v>
      </c>
      <c r="K875" s="62" t="s">
        <v>217</v>
      </c>
      <c r="L875" s="62" t="s">
        <v>1682</v>
      </c>
      <c r="M875" s="2"/>
      <c r="N875" s="2"/>
      <c r="O875" s="2"/>
      <c r="P875" s="2"/>
    </row>
    <row r="876" spans="9:16" x14ac:dyDescent="0.25">
      <c r="I876" s="62" t="s">
        <v>1111</v>
      </c>
      <c r="J876" s="62" t="s">
        <v>181</v>
      </c>
      <c r="K876" s="62" t="s">
        <v>280</v>
      </c>
      <c r="L876" s="62" t="s">
        <v>1734</v>
      </c>
      <c r="M876" s="2"/>
      <c r="N876" s="2"/>
      <c r="O876" s="2"/>
      <c r="P876" s="2"/>
    </row>
    <row r="877" spans="9:16" x14ac:dyDescent="0.25">
      <c r="I877" s="62" t="s">
        <v>1112</v>
      </c>
      <c r="J877" s="62" t="s">
        <v>166</v>
      </c>
      <c r="K877" s="62" t="s">
        <v>167</v>
      </c>
      <c r="L877" s="62" t="s">
        <v>1555</v>
      </c>
      <c r="M877" s="2"/>
      <c r="N877" s="2"/>
      <c r="O877" s="2"/>
      <c r="P877" s="2"/>
    </row>
    <row r="878" spans="9:16" x14ac:dyDescent="0.25">
      <c r="I878" s="62" t="s">
        <v>1113</v>
      </c>
      <c r="J878" s="62" t="s">
        <v>210</v>
      </c>
      <c r="K878" s="62" t="s">
        <v>211</v>
      </c>
      <c r="L878" s="62" t="s">
        <v>1555</v>
      </c>
      <c r="M878" s="2"/>
      <c r="N878" s="2"/>
      <c r="O878" s="2"/>
      <c r="P878" s="2"/>
    </row>
    <row r="879" spans="9:16" x14ac:dyDescent="0.25">
      <c r="I879" s="62" t="s">
        <v>1114</v>
      </c>
      <c r="J879" s="62" t="s">
        <v>137</v>
      </c>
      <c r="K879" s="62" t="s">
        <v>138</v>
      </c>
      <c r="L879" s="62" t="s">
        <v>1555</v>
      </c>
      <c r="M879" s="2"/>
      <c r="N879" s="2"/>
      <c r="O879" s="2"/>
      <c r="P879" s="2"/>
    </row>
    <row r="880" spans="9:16" x14ac:dyDescent="0.25">
      <c r="I880" s="62" t="s">
        <v>1115</v>
      </c>
      <c r="J880" s="62" t="s">
        <v>235</v>
      </c>
      <c r="K880" s="62" t="s">
        <v>236</v>
      </c>
      <c r="L880" s="62" t="s">
        <v>1555</v>
      </c>
      <c r="M880" s="2"/>
      <c r="N880" s="2"/>
      <c r="O880" s="2"/>
      <c r="P880" s="2"/>
    </row>
    <row r="881" spans="9:16" x14ac:dyDescent="0.25">
      <c r="I881" s="62" t="s">
        <v>1116</v>
      </c>
      <c r="J881" s="62" t="s">
        <v>232</v>
      </c>
      <c r="K881" s="62" t="s">
        <v>233</v>
      </c>
      <c r="L881" s="62" t="s">
        <v>1555</v>
      </c>
      <c r="M881" s="2"/>
      <c r="N881" s="2"/>
      <c r="O881" s="2"/>
      <c r="P881" s="2"/>
    </row>
    <row r="882" spans="9:16" ht="25.5" x14ac:dyDescent="0.25">
      <c r="I882" s="62" t="s">
        <v>1117</v>
      </c>
      <c r="J882" s="62" t="s">
        <v>204</v>
      </c>
      <c r="K882" s="62" t="s">
        <v>205</v>
      </c>
      <c r="L882" s="62" t="s">
        <v>1555</v>
      </c>
      <c r="M882" s="2"/>
      <c r="N882" s="2"/>
      <c r="O882" s="2"/>
      <c r="P882" s="2"/>
    </row>
    <row r="883" spans="9:16" ht="25.5" x14ac:dyDescent="0.25">
      <c r="I883" s="62" t="s">
        <v>1118</v>
      </c>
      <c r="J883" s="62" t="s">
        <v>204</v>
      </c>
      <c r="K883" s="62" t="s">
        <v>205</v>
      </c>
      <c r="L883" s="62" t="s">
        <v>1555</v>
      </c>
      <c r="M883" s="2"/>
      <c r="N883" s="2"/>
      <c r="O883" s="2"/>
      <c r="P883" s="2"/>
    </row>
    <row r="884" spans="9:16" x14ac:dyDescent="0.25">
      <c r="I884" s="62" t="s">
        <v>1119</v>
      </c>
      <c r="J884" s="62" t="s">
        <v>359</v>
      </c>
      <c r="K884" s="62" t="s">
        <v>360</v>
      </c>
      <c r="L884" s="62" t="s">
        <v>1555</v>
      </c>
      <c r="M884" s="2"/>
      <c r="N884" s="2"/>
      <c r="O884" s="2"/>
      <c r="P884" s="2"/>
    </row>
    <row r="885" spans="9:16" x14ac:dyDescent="0.25">
      <c r="I885" s="62" t="s">
        <v>1120</v>
      </c>
      <c r="J885" s="62" t="s">
        <v>359</v>
      </c>
      <c r="K885" s="62" t="s">
        <v>377</v>
      </c>
      <c r="L885" s="62" t="s">
        <v>1555</v>
      </c>
      <c r="M885" s="2"/>
      <c r="N885" s="2"/>
      <c r="O885" s="2"/>
      <c r="P885" s="2"/>
    </row>
    <row r="886" spans="9:16" x14ac:dyDescent="0.25">
      <c r="I886" s="62" t="s">
        <v>1121</v>
      </c>
      <c r="J886" s="62" t="s">
        <v>192</v>
      </c>
      <c r="K886" s="62" t="s">
        <v>193</v>
      </c>
      <c r="L886" s="62" t="s">
        <v>1555</v>
      </c>
      <c r="M886" s="2"/>
      <c r="N886" s="2"/>
      <c r="O886" s="2"/>
      <c r="P886" s="2"/>
    </row>
    <row r="887" spans="9:16" x14ac:dyDescent="0.25">
      <c r="I887" s="62" t="s">
        <v>1122</v>
      </c>
      <c r="J887" s="62" t="s">
        <v>166</v>
      </c>
      <c r="K887" s="62" t="s">
        <v>167</v>
      </c>
      <c r="L887" s="62" t="s">
        <v>1555</v>
      </c>
      <c r="M887" s="2"/>
      <c r="N887" s="2"/>
      <c r="O887" s="2"/>
      <c r="P887" s="2"/>
    </row>
    <row r="888" spans="9:16" x14ac:dyDescent="0.25">
      <c r="I888" s="62" t="s">
        <v>1123</v>
      </c>
      <c r="J888" s="62" t="s">
        <v>181</v>
      </c>
      <c r="K888" s="62" t="s">
        <v>182</v>
      </c>
      <c r="L888" s="62" t="s">
        <v>1555</v>
      </c>
      <c r="M888" s="2"/>
      <c r="N888" s="2"/>
      <c r="O888" s="2"/>
      <c r="P888" s="2"/>
    </row>
    <row r="889" spans="9:16" x14ac:dyDescent="0.25">
      <c r="I889" s="62" t="s">
        <v>1124</v>
      </c>
      <c r="J889" s="62" t="s">
        <v>232</v>
      </c>
      <c r="K889" s="62" t="s">
        <v>263</v>
      </c>
      <c r="L889" s="62" t="s">
        <v>1555</v>
      </c>
      <c r="M889" s="2"/>
      <c r="N889" s="2"/>
      <c r="O889" s="2"/>
      <c r="P889" s="2"/>
    </row>
    <row r="890" spans="9:16" ht="25.5" x14ac:dyDescent="0.25">
      <c r="I890" s="62" t="s">
        <v>1125</v>
      </c>
      <c r="J890" s="62" t="s">
        <v>476</v>
      </c>
      <c r="K890" s="62" t="s">
        <v>214</v>
      </c>
      <c r="L890" s="62" t="s">
        <v>476</v>
      </c>
      <c r="M890" s="2"/>
      <c r="N890" s="2"/>
      <c r="O890" s="2"/>
      <c r="P890" s="2"/>
    </row>
    <row r="891" spans="9:16" x14ac:dyDescent="0.25">
      <c r="I891" s="62" t="s">
        <v>1126</v>
      </c>
      <c r="J891" s="62" t="s">
        <v>196</v>
      </c>
      <c r="K891" s="62" t="s">
        <v>197</v>
      </c>
      <c r="L891" s="62" t="s">
        <v>1555</v>
      </c>
      <c r="M891" s="2"/>
      <c r="N891" s="2"/>
      <c r="O891" s="2"/>
      <c r="P891" s="2"/>
    </row>
    <row r="892" spans="9:16" x14ac:dyDescent="0.25">
      <c r="I892" s="62" t="s">
        <v>1127</v>
      </c>
      <c r="J892" s="62" t="s">
        <v>232</v>
      </c>
      <c r="K892" s="62" t="s">
        <v>189</v>
      </c>
      <c r="L892" s="62" t="s">
        <v>1555</v>
      </c>
      <c r="M892" s="2"/>
      <c r="N892" s="2"/>
      <c r="O892" s="2"/>
      <c r="P892" s="2"/>
    </row>
    <row r="893" spans="9:16" x14ac:dyDescent="0.25">
      <c r="I893" s="62" t="s">
        <v>1128</v>
      </c>
      <c r="J893" s="62" t="s">
        <v>359</v>
      </c>
      <c r="K893" s="62" t="s">
        <v>360</v>
      </c>
      <c r="L893" s="62" t="s">
        <v>1734</v>
      </c>
      <c r="M893" s="2"/>
      <c r="N893" s="2"/>
      <c r="O893" s="2"/>
      <c r="P893" s="2"/>
    </row>
    <row r="894" spans="9:16" x14ac:dyDescent="0.25">
      <c r="I894" s="62" t="s">
        <v>1129</v>
      </c>
      <c r="J894" s="62" t="s">
        <v>210</v>
      </c>
      <c r="K894" s="62" t="s">
        <v>211</v>
      </c>
      <c r="L894" s="62" t="s">
        <v>1555</v>
      </c>
      <c r="M894" s="2"/>
      <c r="N894" s="2"/>
      <c r="O894" s="2"/>
      <c r="P894" s="2"/>
    </row>
    <row r="895" spans="9:16" x14ac:dyDescent="0.25">
      <c r="I895" s="62" t="s">
        <v>1130</v>
      </c>
      <c r="J895" s="62" t="s">
        <v>181</v>
      </c>
      <c r="K895" s="62" t="s">
        <v>182</v>
      </c>
      <c r="L895" s="62" t="s">
        <v>1728</v>
      </c>
      <c r="M895" s="2"/>
      <c r="N895" s="2"/>
      <c r="O895" s="2"/>
      <c r="P895" s="2"/>
    </row>
    <row r="896" spans="9:16" x14ac:dyDescent="0.25">
      <c r="I896" s="62" t="s">
        <v>1131</v>
      </c>
      <c r="J896" s="62" t="s">
        <v>232</v>
      </c>
      <c r="K896" s="62" t="s">
        <v>263</v>
      </c>
      <c r="L896" s="62" t="s">
        <v>1555</v>
      </c>
      <c r="M896" s="2"/>
      <c r="N896" s="2"/>
      <c r="O896" s="2"/>
      <c r="P896" s="2"/>
    </row>
    <row r="897" spans="9:16" x14ac:dyDescent="0.25">
      <c r="I897" s="62" t="s">
        <v>1132</v>
      </c>
      <c r="J897" s="62" t="s">
        <v>137</v>
      </c>
      <c r="K897" s="62" t="s">
        <v>242</v>
      </c>
      <c r="L897" s="62" t="s">
        <v>1555</v>
      </c>
      <c r="M897" s="2"/>
      <c r="N897" s="2"/>
      <c r="O897" s="2"/>
      <c r="P897" s="2"/>
    </row>
    <row r="898" spans="9:16" x14ac:dyDescent="0.25">
      <c r="I898" s="62" t="s">
        <v>1133</v>
      </c>
      <c r="J898" s="62" t="s">
        <v>359</v>
      </c>
      <c r="K898" s="62" t="s">
        <v>360</v>
      </c>
      <c r="L898" s="62" t="s">
        <v>1555</v>
      </c>
      <c r="M898" s="2"/>
      <c r="N898" s="2"/>
      <c r="O898" s="2"/>
      <c r="P898" s="2"/>
    </row>
    <row r="899" spans="9:16" x14ac:dyDescent="0.25">
      <c r="I899" s="62" t="s">
        <v>1134</v>
      </c>
      <c r="J899" s="62" t="s">
        <v>220</v>
      </c>
      <c r="K899" s="62" t="s">
        <v>221</v>
      </c>
      <c r="L899" s="62" t="s">
        <v>1555</v>
      </c>
      <c r="M899" s="2"/>
      <c r="N899" s="2"/>
      <c r="O899" s="2"/>
      <c r="P899" s="2"/>
    </row>
    <row r="900" spans="9:16" x14ac:dyDescent="0.25">
      <c r="I900" s="62" t="s">
        <v>1135</v>
      </c>
      <c r="J900" s="62" t="s">
        <v>210</v>
      </c>
      <c r="K900" s="62" t="s">
        <v>211</v>
      </c>
      <c r="L900" s="62" t="s">
        <v>1555</v>
      </c>
      <c r="M900" s="2"/>
      <c r="N900" s="2"/>
      <c r="O900" s="2"/>
      <c r="P900" s="2"/>
    </row>
    <row r="901" spans="9:16" ht="25.5" x14ac:dyDescent="0.25">
      <c r="I901" s="62" t="s">
        <v>1136</v>
      </c>
      <c r="J901" s="62" t="s">
        <v>137</v>
      </c>
      <c r="K901" s="62" t="s">
        <v>159</v>
      </c>
      <c r="L901" s="62" t="s">
        <v>1727</v>
      </c>
      <c r="M901" s="2"/>
      <c r="N901" s="2"/>
      <c r="O901" s="2"/>
      <c r="P901" s="2"/>
    </row>
    <row r="902" spans="9:16" x14ac:dyDescent="0.25">
      <c r="I902" s="62" t="s">
        <v>1137</v>
      </c>
      <c r="J902" s="62" t="s">
        <v>291</v>
      </c>
      <c r="K902" s="62" t="s">
        <v>292</v>
      </c>
      <c r="L902" s="62" t="s">
        <v>1555</v>
      </c>
      <c r="M902" s="2"/>
      <c r="N902" s="2"/>
      <c r="O902" s="2"/>
      <c r="P902" s="2"/>
    </row>
    <row r="903" spans="9:16" x14ac:dyDescent="0.25">
      <c r="I903" s="62" t="s">
        <v>1138</v>
      </c>
      <c r="J903" s="62" t="s">
        <v>137</v>
      </c>
      <c r="K903" s="62" t="s">
        <v>138</v>
      </c>
      <c r="L903" s="62" t="s">
        <v>1555</v>
      </c>
      <c r="M903" s="2"/>
      <c r="N903" s="2"/>
      <c r="O903" s="2"/>
      <c r="P903" s="2"/>
    </row>
    <row r="904" spans="9:16" x14ac:dyDescent="0.25">
      <c r="I904" s="62" t="s">
        <v>1139</v>
      </c>
      <c r="J904" s="62" t="s">
        <v>137</v>
      </c>
      <c r="K904" s="62" t="s">
        <v>138</v>
      </c>
      <c r="L904" s="62" t="s">
        <v>1555</v>
      </c>
      <c r="M904" s="2"/>
      <c r="N904" s="2"/>
      <c r="O904" s="2"/>
      <c r="P904" s="2"/>
    </row>
    <row r="905" spans="9:16" x14ac:dyDescent="0.25">
      <c r="I905" s="62" t="s">
        <v>1140</v>
      </c>
      <c r="J905" s="62" t="s">
        <v>229</v>
      </c>
      <c r="K905" s="62" t="s">
        <v>230</v>
      </c>
      <c r="L905" s="62" t="s">
        <v>1555</v>
      </c>
      <c r="M905" s="2"/>
      <c r="N905" s="2"/>
      <c r="O905" s="2"/>
      <c r="P905" s="2"/>
    </row>
    <row r="906" spans="9:16" ht="25.5" x14ac:dyDescent="0.25">
      <c r="I906" s="62" t="s">
        <v>1141</v>
      </c>
      <c r="J906" s="62" t="s">
        <v>225</v>
      </c>
      <c r="K906" s="62" t="s">
        <v>226</v>
      </c>
      <c r="L906" s="62" t="s">
        <v>1555</v>
      </c>
      <c r="M906" s="2"/>
      <c r="N906" s="2"/>
      <c r="O906" s="2"/>
      <c r="P906" s="2"/>
    </row>
    <row r="907" spans="9:16" x14ac:dyDescent="0.25">
      <c r="I907" s="62" t="s">
        <v>1142</v>
      </c>
      <c r="J907" s="62" t="s">
        <v>137</v>
      </c>
      <c r="K907" s="62" t="s">
        <v>138</v>
      </c>
      <c r="L907" s="62" t="s">
        <v>1555</v>
      </c>
      <c r="M907" s="2"/>
      <c r="N907" s="2"/>
      <c r="O907" s="2"/>
      <c r="P907" s="2"/>
    </row>
    <row r="908" spans="9:16" x14ac:dyDescent="0.25">
      <c r="I908" s="62" t="s">
        <v>1143</v>
      </c>
      <c r="J908" s="62" t="s">
        <v>196</v>
      </c>
      <c r="K908" s="62" t="s">
        <v>197</v>
      </c>
      <c r="L908" s="62" t="s">
        <v>1555</v>
      </c>
      <c r="M908" s="2"/>
      <c r="N908" s="2"/>
      <c r="O908" s="2"/>
      <c r="P908" s="2"/>
    </row>
    <row r="909" spans="9:16" ht="51" x14ac:dyDescent="0.25">
      <c r="I909" s="62" t="s">
        <v>1144</v>
      </c>
      <c r="J909" s="62" t="s">
        <v>213</v>
      </c>
      <c r="K909" s="62" t="s">
        <v>214</v>
      </c>
      <c r="L909" s="62" t="s">
        <v>1694</v>
      </c>
      <c r="M909" s="2"/>
      <c r="N909" s="2"/>
      <c r="O909" s="2"/>
      <c r="P909" s="2"/>
    </row>
    <row r="910" spans="9:16" x14ac:dyDescent="0.25">
      <c r="I910" s="62" t="s">
        <v>1145</v>
      </c>
      <c r="J910" s="62" t="s">
        <v>225</v>
      </c>
      <c r="K910" s="62" t="s">
        <v>226</v>
      </c>
      <c r="L910" s="62" t="s">
        <v>1555</v>
      </c>
      <c r="M910" s="2"/>
      <c r="N910" s="2"/>
      <c r="O910" s="2"/>
      <c r="P910" s="2"/>
    </row>
    <row r="911" spans="9:16" x14ac:dyDescent="0.25">
      <c r="I911" s="62" t="s">
        <v>1146</v>
      </c>
      <c r="J911" s="62" t="s">
        <v>210</v>
      </c>
      <c r="K911" s="62" t="s">
        <v>211</v>
      </c>
      <c r="L911" s="62" t="s">
        <v>1555</v>
      </c>
      <c r="M911" s="2"/>
      <c r="N911" s="2"/>
      <c r="O911" s="2"/>
      <c r="P911" s="2"/>
    </row>
    <row r="912" spans="9:16" x14ac:dyDescent="0.25">
      <c r="I912" s="62" t="s">
        <v>1147</v>
      </c>
      <c r="J912" s="62" t="s">
        <v>225</v>
      </c>
      <c r="K912" s="62" t="s">
        <v>226</v>
      </c>
      <c r="L912" s="62" t="s">
        <v>1555</v>
      </c>
      <c r="M912" s="2"/>
      <c r="N912" s="2"/>
      <c r="O912" s="2"/>
      <c r="P912" s="2"/>
    </row>
    <row r="913" spans="9:16" x14ac:dyDescent="0.25">
      <c r="I913" s="62" t="s">
        <v>1148</v>
      </c>
      <c r="J913" s="62" t="s">
        <v>137</v>
      </c>
      <c r="K913" s="62" t="s">
        <v>242</v>
      </c>
      <c r="L913" s="62" t="s">
        <v>1555</v>
      </c>
      <c r="M913" s="2"/>
      <c r="N913" s="2"/>
      <c r="O913" s="2"/>
      <c r="P913" s="2"/>
    </row>
    <row r="914" spans="9:16" ht="25.5" x14ac:dyDescent="0.25">
      <c r="I914" s="62" t="s">
        <v>1149</v>
      </c>
      <c r="J914" s="62" t="s">
        <v>210</v>
      </c>
      <c r="K914" s="62" t="s">
        <v>211</v>
      </c>
      <c r="L914" s="62" t="s">
        <v>1731</v>
      </c>
      <c r="M914" s="2"/>
      <c r="N914" s="2"/>
      <c r="O914" s="2"/>
      <c r="P914" s="2"/>
    </row>
    <row r="915" spans="9:16" x14ac:dyDescent="0.25">
      <c r="I915" s="62" t="s">
        <v>1150</v>
      </c>
      <c r="J915" s="62" t="s">
        <v>196</v>
      </c>
      <c r="K915" s="62" t="s">
        <v>197</v>
      </c>
      <c r="L915" s="62" t="s">
        <v>1555</v>
      </c>
      <c r="M915" s="2"/>
      <c r="N915" s="2"/>
      <c r="O915" s="2"/>
      <c r="P915" s="2"/>
    </row>
    <row r="916" spans="9:16" x14ac:dyDescent="0.25">
      <c r="I916" s="62" t="s">
        <v>1151</v>
      </c>
      <c r="J916" s="62" t="s">
        <v>225</v>
      </c>
      <c r="K916" s="62" t="s">
        <v>226</v>
      </c>
      <c r="L916" s="62" t="s">
        <v>1555</v>
      </c>
      <c r="M916" s="2"/>
      <c r="N916" s="2"/>
      <c r="O916" s="2"/>
      <c r="P916" s="2"/>
    </row>
    <row r="917" spans="9:16" x14ac:dyDescent="0.25">
      <c r="I917" s="62" t="s">
        <v>1152</v>
      </c>
      <c r="J917" s="62" t="s">
        <v>181</v>
      </c>
      <c r="K917" s="62" t="s">
        <v>280</v>
      </c>
      <c r="L917" s="62" t="s">
        <v>1555</v>
      </c>
      <c r="M917" s="2"/>
      <c r="N917" s="2"/>
      <c r="O917" s="2"/>
      <c r="P917" s="2"/>
    </row>
    <row r="918" spans="9:16" x14ac:dyDescent="0.25">
      <c r="I918" s="62" t="s">
        <v>1153</v>
      </c>
      <c r="J918" s="62" t="s">
        <v>196</v>
      </c>
      <c r="K918" s="62" t="s">
        <v>197</v>
      </c>
      <c r="L918" s="62" t="s">
        <v>1555</v>
      </c>
      <c r="M918" s="2"/>
      <c r="N918" s="2"/>
      <c r="O918" s="2"/>
      <c r="P918" s="2"/>
    </row>
    <row r="919" spans="9:16" x14ac:dyDescent="0.25">
      <c r="I919" s="62" t="s">
        <v>1154</v>
      </c>
      <c r="J919" s="62" t="s">
        <v>235</v>
      </c>
      <c r="K919" s="62" t="s">
        <v>236</v>
      </c>
      <c r="L919" s="62" t="s">
        <v>1555</v>
      </c>
      <c r="M919" s="2"/>
      <c r="N919" s="2"/>
      <c r="O919" s="2"/>
      <c r="P919" s="2"/>
    </row>
    <row r="920" spans="9:16" x14ac:dyDescent="0.25">
      <c r="I920" s="62" t="s">
        <v>1155</v>
      </c>
      <c r="J920" s="62" t="s">
        <v>299</v>
      </c>
      <c r="K920" s="62" t="s">
        <v>300</v>
      </c>
      <c r="L920" s="62" t="s">
        <v>1555</v>
      </c>
      <c r="M920" s="2"/>
      <c r="N920" s="2"/>
      <c r="O920" s="2"/>
      <c r="P920" s="2"/>
    </row>
    <row r="921" spans="9:16" x14ac:dyDescent="0.25">
      <c r="I921" s="62" t="s">
        <v>1156</v>
      </c>
      <c r="J921" s="62" t="s">
        <v>232</v>
      </c>
      <c r="K921" s="62" t="s">
        <v>233</v>
      </c>
      <c r="L921" s="62" t="s">
        <v>1555</v>
      </c>
      <c r="M921" s="2"/>
      <c r="N921" s="2"/>
      <c r="O921" s="2"/>
      <c r="P921" s="2"/>
    </row>
    <row r="922" spans="9:16" x14ac:dyDescent="0.25">
      <c r="I922" s="62" t="s">
        <v>1157</v>
      </c>
      <c r="J922" s="62" t="s">
        <v>176</v>
      </c>
      <c r="K922" s="62" t="s">
        <v>177</v>
      </c>
      <c r="L922" s="62" t="s">
        <v>1555</v>
      </c>
      <c r="M922" s="2"/>
      <c r="N922" s="2"/>
      <c r="O922" s="2"/>
      <c r="P922" s="2"/>
    </row>
    <row r="923" spans="9:16" ht="25.5" x14ac:dyDescent="0.25">
      <c r="I923" s="62" t="s">
        <v>1158</v>
      </c>
      <c r="J923" s="62" t="s">
        <v>225</v>
      </c>
      <c r="K923" s="62" t="s">
        <v>226</v>
      </c>
      <c r="L923" s="62" t="s">
        <v>1682</v>
      </c>
      <c r="M923" s="2"/>
      <c r="N923" s="2"/>
      <c r="O923" s="2"/>
      <c r="P923" s="2"/>
    </row>
    <row r="924" spans="9:16" ht="25.5" x14ac:dyDescent="0.25">
      <c r="I924" s="62" t="s">
        <v>1159</v>
      </c>
      <c r="J924" s="62" t="s">
        <v>225</v>
      </c>
      <c r="K924" s="62" t="s">
        <v>1160</v>
      </c>
      <c r="L924" s="62" t="s">
        <v>1682</v>
      </c>
      <c r="M924" s="2"/>
      <c r="N924" s="2"/>
      <c r="O924" s="2"/>
      <c r="P924" s="2"/>
    </row>
    <row r="925" spans="9:16" x14ac:dyDescent="0.25">
      <c r="I925" s="62" t="s">
        <v>1161</v>
      </c>
      <c r="J925" s="62" t="s">
        <v>181</v>
      </c>
      <c r="K925" s="62" t="s">
        <v>280</v>
      </c>
      <c r="L925" s="62" t="s">
        <v>1555</v>
      </c>
      <c r="M925" s="2"/>
      <c r="N925" s="2"/>
      <c r="O925" s="2"/>
      <c r="P925" s="2"/>
    </row>
    <row r="926" spans="9:16" x14ac:dyDescent="0.25">
      <c r="I926" s="62" t="s">
        <v>1162</v>
      </c>
      <c r="J926" s="62" t="s">
        <v>229</v>
      </c>
      <c r="K926" s="62" t="s">
        <v>230</v>
      </c>
      <c r="L926" s="62" t="s">
        <v>1555</v>
      </c>
      <c r="M926" s="2"/>
      <c r="N926" s="2"/>
      <c r="O926" s="2"/>
      <c r="P926" s="2"/>
    </row>
    <row r="927" spans="9:16" x14ac:dyDescent="0.25">
      <c r="I927" s="62" t="s">
        <v>1163</v>
      </c>
      <c r="J927" s="62" t="s">
        <v>259</v>
      </c>
      <c r="K927" s="62" t="s">
        <v>260</v>
      </c>
      <c r="L927" s="62" t="s">
        <v>1555</v>
      </c>
      <c r="M927" s="2"/>
      <c r="N927" s="2"/>
      <c r="O927" s="2"/>
      <c r="P927" s="2"/>
    </row>
    <row r="928" spans="9:16" x14ac:dyDescent="0.25">
      <c r="I928" s="62" t="s">
        <v>1164</v>
      </c>
      <c r="J928" s="62" t="s">
        <v>137</v>
      </c>
      <c r="K928" s="62" t="s">
        <v>242</v>
      </c>
      <c r="L928" s="62" t="s">
        <v>1555</v>
      </c>
      <c r="M928" s="2"/>
      <c r="N928" s="2"/>
      <c r="O928" s="2"/>
      <c r="P928" s="2"/>
    </row>
    <row r="929" spans="9:16" x14ac:dyDescent="0.25">
      <c r="I929" s="62" t="s">
        <v>1165</v>
      </c>
      <c r="J929" s="62" t="s">
        <v>232</v>
      </c>
      <c r="K929" s="62" t="s">
        <v>263</v>
      </c>
      <c r="L929" s="62" t="s">
        <v>1555</v>
      </c>
      <c r="M929" s="2"/>
      <c r="N929" s="2"/>
      <c r="O929" s="2"/>
      <c r="P929" s="2"/>
    </row>
    <row r="930" spans="9:16" x14ac:dyDescent="0.25">
      <c r="I930" s="62" t="s">
        <v>1166</v>
      </c>
      <c r="J930" s="62" t="s">
        <v>181</v>
      </c>
      <c r="K930" s="62" t="s">
        <v>182</v>
      </c>
      <c r="L930" s="62" t="s">
        <v>1728</v>
      </c>
      <c r="M930" s="2"/>
      <c r="N930" s="2"/>
      <c r="O930" s="2"/>
      <c r="P930" s="2"/>
    </row>
    <row r="931" spans="9:16" ht="25.5" x14ac:dyDescent="0.25">
      <c r="I931" s="62" t="s">
        <v>1167</v>
      </c>
      <c r="J931" s="62" t="s">
        <v>515</v>
      </c>
      <c r="K931" s="62" t="s">
        <v>205</v>
      </c>
      <c r="L931" s="62" t="s">
        <v>1555</v>
      </c>
      <c r="M931" s="2"/>
      <c r="N931" s="2"/>
      <c r="O931" s="2"/>
      <c r="P931" s="2"/>
    </row>
    <row r="932" spans="9:16" x14ac:dyDescent="0.25">
      <c r="I932" s="62" t="s">
        <v>1168</v>
      </c>
      <c r="J932" s="62" t="s">
        <v>232</v>
      </c>
      <c r="K932" s="62" t="s">
        <v>263</v>
      </c>
      <c r="L932" s="62" t="s">
        <v>1555</v>
      </c>
      <c r="M932" s="2"/>
      <c r="N932" s="2"/>
      <c r="O932" s="2"/>
      <c r="P932" s="2"/>
    </row>
    <row r="933" spans="9:16" x14ac:dyDescent="0.25">
      <c r="I933" s="62" t="s">
        <v>1169</v>
      </c>
      <c r="J933" s="62" t="s">
        <v>210</v>
      </c>
      <c r="K933" s="62" t="s">
        <v>211</v>
      </c>
      <c r="L933" s="62" t="s">
        <v>1555</v>
      </c>
      <c r="M933" s="2"/>
      <c r="N933" s="2"/>
      <c r="O933" s="2"/>
      <c r="P933" s="2"/>
    </row>
    <row r="934" spans="9:16" x14ac:dyDescent="0.25">
      <c r="I934" s="62" t="s">
        <v>1170</v>
      </c>
      <c r="J934" s="62" t="s">
        <v>137</v>
      </c>
      <c r="K934" s="62" t="s">
        <v>242</v>
      </c>
      <c r="L934" s="62" t="s">
        <v>1555</v>
      </c>
      <c r="M934" s="2"/>
      <c r="N934" s="2"/>
      <c r="O934" s="2"/>
      <c r="P934" s="2"/>
    </row>
    <row r="935" spans="9:16" x14ac:dyDescent="0.25">
      <c r="I935" s="62" t="s">
        <v>1171</v>
      </c>
      <c r="J935" s="62" t="s">
        <v>232</v>
      </c>
      <c r="K935" s="62" t="s">
        <v>263</v>
      </c>
      <c r="L935" s="62" t="s">
        <v>1555</v>
      </c>
      <c r="M935" s="2"/>
      <c r="N935" s="2"/>
      <c r="O935" s="2"/>
      <c r="P935" s="2"/>
    </row>
    <row r="936" spans="9:16" ht="25.5" x14ac:dyDescent="0.25">
      <c r="I936" s="62" t="s">
        <v>1172</v>
      </c>
      <c r="J936" s="62" t="s">
        <v>229</v>
      </c>
      <c r="K936" s="62" t="s">
        <v>230</v>
      </c>
      <c r="L936" s="62" t="s">
        <v>1729</v>
      </c>
      <c r="M936" s="2"/>
      <c r="N936" s="2"/>
      <c r="O936" s="2"/>
      <c r="P936" s="2"/>
    </row>
    <row r="937" spans="9:16" ht="25.5" x14ac:dyDescent="0.25">
      <c r="I937" s="62" t="s">
        <v>1173</v>
      </c>
      <c r="J937" s="62" t="s">
        <v>149</v>
      </c>
      <c r="K937" s="62" t="s">
        <v>150</v>
      </c>
      <c r="L937" s="62" t="s">
        <v>1555</v>
      </c>
      <c r="M937" s="2"/>
      <c r="N937" s="2"/>
      <c r="O937" s="2"/>
      <c r="P937" s="2"/>
    </row>
    <row r="938" spans="9:16" ht="25.5" x14ac:dyDescent="0.25">
      <c r="I938" s="62" t="s">
        <v>1174</v>
      </c>
      <c r="J938" s="62" t="s">
        <v>476</v>
      </c>
      <c r="K938" s="62" t="s">
        <v>214</v>
      </c>
      <c r="L938" s="62" t="s">
        <v>1555</v>
      </c>
      <c r="M938" s="2"/>
      <c r="N938" s="2"/>
      <c r="O938" s="2"/>
      <c r="P938" s="2"/>
    </row>
    <row r="939" spans="9:16" x14ac:dyDescent="0.25">
      <c r="I939" s="62" t="s">
        <v>1175</v>
      </c>
      <c r="J939" s="62" t="s">
        <v>359</v>
      </c>
      <c r="K939" s="62" t="s">
        <v>360</v>
      </c>
      <c r="L939" s="62" t="s">
        <v>1555</v>
      </c>
      <c r="M939" s="2"/>
      <c r="N939" s="2"/>
      <c r="O939" s="2"/>
      <c r="P939" s="2"/>
    </row>
    <row r="940" spans="9:16" x14ac:dyDescent="0.25">
      <c r="I940" s="62" t="s">
        <v>1176</v>
      </c>
      <c r="J940" s="62" t="s">
        <v>137</v>
      </c>
      <c r="K940" s="62" t="s">
        <v>138</v>
      </c>
      <c r="L940" s="62" t="s">
        <v>1555</v>
      </c>
      <c r="M940" s="2"/>
      <c r="N940" s="2"/>
      <c r="O940" s="2"/>
      <c r="P940" s="2"/>
    </row>
    <row r="941" spans="9:16" x14ac:dyDescent="0.25">
      <c r="I941" s="62" t="s">
        <v>1177</v>
      </c>
      <c r="J941" s="62" t="s">
        <v>299</v>
      </c>
      <c r="K941" s="62" t="s">
        <v>300</v>
      </c>
      <c r="L941" s="62" t="s">
        <v>1555</v>
      </c>
      <c r="M941" s="2"/>
      <c r="N941" s="2"/>
      <c r="O941" s="2"/>
      <c r="P941" s="2"/>
    </row>
    <row r="942" spans="9:16" x14ac:dyDescent="0.25">
      <c r="I942" s="62" t="s">
        <v>1178</v>
      </c>
      <c r="J942" s="62" t="s">
        <v>259</v>
      </c>
      <c r="K942" s="62" t="s">
        <v>260</v>
      </c>
      <c r="L942" s="62" t="s">
        <v>1555</v>
      </c>
      <c r="M942" s="2"/>
      <c r="N942" s="2"/>
      <c r="O942" s="2"/>
      <c r="P942" s="2"/>
    </row>
    <row r="943" spans="9:16" x14ac:dyDescent="0.25">
      <c r="I943" s="62" t="s">
        <v>1179</v>
      </c>
      <c r="J943" s="62" t="s">
        <v>210</v>
      </c>
      <c r="K943" s="62" t="s">
        <v>211</v>
      </c>
      <c r="L943" s="62" t="s">
        <v>1555</v>
      </c>
      <c r="M943" s="2"/>
      <c r="N943" s="2"/>
      <c r="O943" s="2"/>
      <c r="P943" s="2"/>
    </row>
    <row r="944" spans="9:16" ht="25.5" x14ac:dyDescent="0.25">
      <c r="I944" s="62" t="s">
        <v>1180</v>
      </c>
      <c r="J944" s="62" t="s">
        <v>267</v>
      </c>
      <c r="K944" s="62" t="s">
        <v>205</v>
      </c>
      <c r="L944" s="62" t="s">
        <v>267</v>
      </c>
      <c r="M944" s="2"/>
      <c r="N944" s="2"/>
      <c r="O944" s="2"/>
      <c r="P944" s="2"/>
    </row>
    <row r="945" spans="9:16" ht="25.5" x14ac:dyDescent="0.25">
      <c r="I945" s="62" t="s">
        <v>1181</v>
      </c>
      <c r="J945" s="62" t="s">
        <v>149</v>
      </c>
      <c r="K945" s="62" t="s">
        <v>150</v>
      </c>
      <c r="L945" s="62" t="s">
        <v>1735</v>
      </c>
      <c r="M945" s="2"/>
      <c r="N945" s="2"/>
      <c r="O945" s="2"/>
      <c r="P945" s="2"/>
    </row>
    <row r="946" spans="9:16" x14ac:dyDescent="0.25">
      <c r="I946" s="62" t="s">
        <v>1182</v>
      </c>
      <c r="J946" s="62" t="s">
        <v>188</v>
      </c>
      <c r="K946" s="62" t="s">
        <v>189</v>
      </c>
      <c r="L946" s="62" t="s">
        <v>1555</v>
      </c>
      <c r="M946" s="2"/>
      <c r="N946" s="2"/>
      <c r="O946" s="2"/>
      <c r="P946" s="2"/>
    </row>
    <row r="947" spans="9:16" x14ac:dyDescent="0.25">
      <c r="I947" s="62" t="s">
        <v>1183</v>
      </c>
      <c r="J947" s="62" t="s">
        <v>232</v>
      </c>
      <c r="K947" s="62" t="s">
        <v>263</v>
      </c>
      <c r="L947" s="62" t="s">
        <v>1555</v>
      </c>
      <c r="M947" s="2"/>
      <c r="N947" s="2"/>
      <c r="O947" s="2"/>
      <c r="P947" s="2"/>
    </row>
    <row r="948" spans="9:16" x14ac:dyDescent="0.25">
      <c r="I948" s="62" t="s">
        <v>1184</v>
      </c>
      <c r="J948" s="62" t="s">
        <v>232</v>
      </c>
      <c r="K948" s="62" t="s">
        <v>263</v>
      </c>
      <c r="L948" s="62" t="s">
        <v>1555</v>
      </c>
      <c r="M948" s="2"/>
      <c r="N948" s="2"/>
      <c r="O948" s="2"/>
      <c r="P948" s="2"/>
    </row>
    <row r="949" spans="9:16" ht="38.25" x14ac:dyDescent="0.25">
      <c r="I949" s="62" t="s">
        <v>1185</v>
      </c>
      <c r="J949" s="62" t="s">
        <v>137</v>
      </c>
      <c r="K949" s="62" t="s">
        <v>242</v>
      </c>
      <c r="L949" s="62" t="s">
        <v>1726</v>
      </c>
      <c r="M949" s="2"/>
      <c r="N949" s="2"/>
      <c r="O949" s="2"/>
      <c r="P949" s="2"/>
    </row>
    <row r="950" spans="9:16" x14ac:dyDescent="0.25">
      <c r="I950" s="62" t="s">
        <v>1186</v>
      </c>
      <c r="J950" s="62" t="s">
        <v>188</v>
      </c>
      <c r="K950" s="62" t="s">
        <v>189</v>
      </c>
      <c r="L950" s="62" t="s">
        <v>1555</v>
      </c>
      <c r="M950" s="2"/>
      <c r="N950" s="2"/>
      <c r="O950" s="2"/>
      <c r="P950" s="2"/>
    </row>
    <row r="951" spans="9:16" x14ac:dyDescent="0.25">
      <c r="I951" s="62" t="s">
        <v>1187</v>
      </c>
      <c r="J951" s="62" t="s">
        <v>220</v>
      </c>
      <c r="K951" s="62" t="s">
        <v>221</v>
      </c>
      <c r="L951" s="62" t="s">
        <v>1555</v>
      </c>
      <c r="M951" s="2"/>
      <c r="N951" s="2"/>
      <c r="O951" s="2"/>
      <c r="P951" s="2"/>
    </row>
    <row r="952" spans="9:16" x14ac:dyDescent="0.25">
      <c r="I952" s="62" t="s">
        <v>1188</v>
      </c>
      <c r="J952" s="62" t="s">
        <v>232</v>
      </c>
      <c r="K952" s="62" t="s">
        <v>263</v>
      </c>
      <c r="L952" s="62" t="s">
        <v>1555</v>
      </c>
      <c r="M952" s="2"/>
      <c r="N952" s="2"/>
      <c r="O952" s="2"/>
      <c r="P952" s="2"/>
    </row>
    <row r="953" spans="9:16" x14ac:dyDescent="0.25">
      <c r="I953" s="62" t="s">
        <v>1189</v>
      </c>
      <c r="J953" s="62" t="s">
        <v>188</v>
      </c>
      <c r="K953" s="62" t="s">
        <v>189</v>
      </c>
      <c r="L953" s="62" t="s">
        <v>1555</v>
      </c>
      <c r="M953" s="2"/>
      <c r="N953" s="2"/>
      <c r="O953" s="2"/>
      <c r="P953" s="2"/>
    </row>
    <row r="954" spans="9:16" ht="25.5" x14ac:dyDescent="0.25">
      <c r="I954" s="62" t="s">
        <v>1190</v>
      </c>
      <c r="J954" s="62" t="s">
        <v>476</v>
      </c>
      <c r="K954" s="62" t="s">
        <v>214</v>
      </c>
      <c r="L954" s="62" t="s">
        <v>1555</v>
      </c>
      <c r="M954" s="2"/>
      <c r="N954" s="2"/>
      <c r="O954" s="2"/>
      <c r="P954" s="2"/>
    </row>
    <row r="955" spans="9:16" ht="25.5" x14ac:dyDescent="0.25">
      <c r="I955" s="62" t="s">
        <v>1191</v>
      </c>
      <c r="J955" s="62" t="s">
        <v>149</v>
      </c>
      <c r="K955" s="62" t="s">
        <v>150</v>
      </c>
      <c r="L955" s="62" t="s">
        <v>1555</v>
      </c>
      <c r="M955" s="2"/>
      <c r="N955" s="2"/>
      <c r="O955" s="2"/>
      <c r="P955" s="2"/>
    </row>
    <row r="956" spans="9:16" x14ac:dyDescent="0.25">
      <c r="I956" s="62" t="s">
        <v>1192</v>
      </c>
      <c r="J956" s="62" t="s">
        <v>188</v>
      </c>
      <c r="K956" s="62" t="s">
        <v>189</v>
      </c>
      <c r="L956" s="62" t="s">
        <v>1555</v>
      </c>
      <c r="M956" s="2"/>
      <c r="N956" s="2"/>
      <c r="O956" s="2"/>
      <c r="P956" s="2"/>
    </row>
    <row r="957" spans="9:16" x14ac:dyDescent="0.25">
      <c r="I957" s="62" t="s">
        <v>1193</v>
      </c>
      <c r="J957" s="62" t="s">
        <v>229</v>
      </c>
      <c r="K957" s="62" t="s">
        <v>230</v>
      </c>
      <c r="L957" s="62" t="s">
        <v>1555</v>
      </c>
      <c r="M957" s="2"/>
      <c r="N957" s="2"/>
      <c r="O957" s="2"/>
      <c r="P957" s="2"/>
    </row>
    <row r="958" spans="9:16" x14ac:dyDescent="0.25">
      <c r="I958" s="62" t="s">
        <v>1194</v>
      </c>
      <c r="J958" s="62" t="s">
        <v>196</v>
      </c>
      <c r="K958" s="62" t="s">
        <v>197</v>
      </c>
      <c r="L958" s="62" t="s">
        <v>1555</v>
      </c>
      <c r="M958" s="2"/>
      <c r="N958" s="2"/>
      <c r="O958" s="2"/>
      <c r="P958" s="2"/>
    </row>
    <row r="959" spans="9:16" x14ac:dyDescent="0.25">
      <c r="I959" s="62" t="s">
        <v>1195</v>
      </c>
      <c r="J959" s="62" t="s">
        <v>188</v>
      </c>
      <c r="K959" s="62" t="s">
        <v>189</v>
      </c>
      <c r="L959" s="62" t="s">
        <v>1555</v>
      </c>
      <c r="M959" s="2"/>
      <c r="N959" s="2"/>
      <c r="O959" s="2"/>
      <c r="P959" s="2"/>
    </row>
    <row r="960" spans="9:16" x14ac:dyDescent="0.25">
      <c r="I960" s="62" t="s">
        <v>1196</v>
      </c>
      <c r="J960" s="62" t="s">
        <v>181</v>
      </c>
      <c r="K960" s="62" t="s">
        <v>182</v>
      </c>
      <c r="L960" s="62" t="s">
        <v>1728</v>
      </c>
      <c r="M960" s="2"/>
      <c r="N960" s="2"/>
      <c r="O960" s="2"/>
      <c r="P960" s="2"/>
    </row>
    <row r="961" spans="9:16" x14ac:dyDescent="0.25">
      <c r="I961" s="62" t="s">
        <v>1197</v>
      </c>
      <c r="J961" s="62" t="s">
        <v>359</v>
      </c>
      <c r="K961" s="62" t="s">
        <v>360</v>
      </c>
      <c r="L961" s="62" t="s">
        <v>1555</v>
      </c>
      <c r="M961" s="2"/>
      <c r="N961" s="2"/>
      <c r="O961" s="2"/>
      <c r="P961" s="2"/>
    </row>
    <row r="962" spans="9:16" x14ac:dyDescent="0.25">
      <c r="I962" s="62" t="s">
        <v>1198</v>
      </c>
      <c r="J962" s="62" t="s">
        <v>171</v>
      </c>
      <c r="K962" s="62" t="s">
        <v>172</v>
      </c>
      <c r="L962" s="62" t="s">
        <v>171</v>
      </c>
      <c r="M962" s="2"/>
      <c r="N962" s="2"/>
      <c r="O962" s="2"/>
      <c r="P962" s="2"/>
    </row>
    <row r="963" spans="9:16" x14ac:dyDescent="0.25">
      <c r="I963" s="62" t="s">
        <v>1199</v>
      </c>
      <c r="J963" s="62" t="s">
        <v>225</v>
      </c>
      <c r="K963" s="62" t="s">
        <v>226</v>
      </c>
      <c r="L963" s="62" t="s">
        <v>1555</v>
      </c>
      <c r="M963" s="2"/>
      <c r="N963" s="2"/>
      <c r="O963" s="2"/>
      <c r="P963" s="2"/>
    </row>
    <row r="964" spans="9:16" x14ac:dyDescent="0.25">
      <c r="I964" s="62" t="s">
        <v>1200</v>
      </c>
      <c r="J964" s="62" t="s">
        <v>188</v>
      </c>
      <c r="K964" s="62" t="s">
        <v>189</v>
      </c>
      <c r="L964" s="62" t="s">
        <v>1555</v>
      </c>
      <c r="M964" s="2"/>
      <c r="N964" s="2"/>
      <c r="O964" s="2"/>
      <c r="P964" s="2"/>
    </row>
    <row r="965" spans="9:16" x14ac:dyDescent="0.25">
      <c r="I965" s="62" t="s">
        <v>1201</v>
      </c>
      <c r="J965" s="62" t="s">
        <v>232</v>
      </c>
      <c r="K965" s="62" t="s">
        <v>263</v>
      </c>
      <c r="L965" s="62" t="s">
        <v>1555</v>
      </c>
      <c r="M965" s="2"/>
      <c r="N965" s="2"/>
      <c r="O965" s="2"/>
      <c r="P965" s="2"/>
    </row>
    <row r="966" spans="9:16" x14ac:dyDescent="0.25">
      <c r="I966" s="62" t="s">
        <v>1202</v>
      </c>
      <c r="J966" s="62" t="s">
        <v>232</v>
      </c>
      <c r="K966" s="62" t="s">
        <v>263</v>
      </c>
      <c r="L966" s="62" t="s">
        <v>1555</v>
      </c>
      <c r="M966" s="2"/>
      <c r="N966" s="2"/>
      <c r="O966" s="2"/>
      <c r="P966" s="2"/>
    </row>
    <row r="967" spans="9:16" x14ac:dyDescent="0.25">
      <c r="I967" s="62" t="s">
        <v>1203</v>
      </c>
      <c r="J967" s="62" t="s">
        <v>196</v>
      </c>
      <c r="K967" s="62" t="s">
        <v>197</v>
      </c>
      <c r="L967" s="62" t="s">
        <v>1555</v>
      </c>
      <c r="M967" s="2"/>
      <c r="N967" s="2"/>
      <c r="O967" s="2"/>
      <c r="P967" s="2"/>
    </row>
    <row r="968" spans="9:16" x14ac:dyDescent="0.25">
      <c r="I968" s="62" t="s">
        <v>1204</v>
      </c>
      <c r="J968" s="62" t="s">
        <v>232</v>
      </c>
      <c r="K968" s="62" t="s">
        <v>263</v>
      </c>
      <c r="L968" s="62" t="s">
        <v>1555</v>
      </c>
      <c r="M968" s="2"/>
      <c r="N968" s="2"/>
      <c r="O968" s="2"/>
      <c r="P968" s="2"/>
    </row>
    <row r="969" spans="9:16" x14ac:dyDescent="0.25">
      <c r="I969" s="62" t="s">
        <v>1205</v>
      </c>
      <c r="J969" s="62" t="s">
        <v>232</v>
      </c>
      <c r="K969" s="62" t="s">
        <v>263</v>
      </c>
      <c r="L969" s="62" t="s">
        <v>1555</v>
      </c>
      <c r="M969" s="2"/>
      <c r="N969" s="2"/>
      <c r="O969" s="2"/>
      <c r="P969" s="2"/>
    </row>
    <row r="970" spans="9:16" ht="51" x14ac:dyDescent="0.25">
      <c r="I970" s="62" t="s">
        <v>1206</v>
      </c>
      <c r="J970" s="62" t="s">
        <v>213</v>
      </c>
      <c r="K970" s="62" t="s">
        <v>214</v>
      </c>
      <c r="L970" s="62" t="s">
        <v>1694</v>
      </c>
      <c r="M970" s="2"/>
      <c r="N970" s="2"/>
      <c r="O970" s="2"/>
      <c r="P970" s="2"/>
    </row>
    <row r="971" spans="9:16" x14ac:dyDescent="0.25">
      <c r="I971" s="62" t="s">
        <v>1207</v>
      </c>
      <c r="J971" s="62" t="s">
        <v>299</v>
      </c>
      <c r="K971" s="62" t="s">
        <v>300</v>
      </c>
      <c r="L971" s="62" t="s">
        <v>1555</v>
      </c>
      <c r="M971" s="2"/>
      <c r="N971" s="2"/>
      <c r="O971" s="2"/>
      <c r="P971" s="2"/>
    </row>
    <row r="972" spans="9:16" ht="51" x14ac:dyDescent="0.25">
      <c r="I972" s="62" t="s">
        <v>1208</v>
      </c>
      <c r="J972" s="62" t="s">
        <v>213</v>
      </c>
      <c r="K972" s="62" t="s">
        <v>214</v>
      </c>
      <c r="L972" s="62" t="s">
        <v>1694</v>
      </c>
      <c r="M972" s="2"/>
      <c r="N972" s="2"/>
      <c r="O972" s="2"/>
      <c r="P972" s="2"/>
    </row>
    <row r="973" spans="9:16" x14ac:dyDescent="0.25">
      <c r="I973" s="62" t="s">
        <v>1209</v>
      </c>
      <c r="J973" s="62" t="s">
        <v>232</v>
      </c>
      <c r="K973" s="62" t="s">
        <v>233</v>
      </c>
      <c r="L973" s="62" t="s">
        <v>1555</v>
      </c>
      <c r="M973" s="2"/>
      <c r="N973" s="2"/>
      <c r="O973" s="2"/>
      <c r="P973" s="2"/>
    </row>
    <row r="974" spans="9:16" x14ac:dyDescent="0.25">
      <c r="I974" s="62" t="s">
        <v>1210</v>
      </c>
      <c r="J974" s="62" t="s">
        <v>137</v>
      </c>
      <c r="K974" s="62" t="s">
        <v>138</v>
      </c>
      <c r="L974" s="62" t="s">
        <v>1555</v>
      </c>
      <c r="M974" s="2"/>
      <c r="N974" s="2"/>
      <c r="O974" s="2"/>
      <c r="P974" s="2"/>
    </row>
    <row r="975" spans="9:16" x14ac:dyDescent="0.25">
      <c r="I975" s="62" t="s">
        <v>1211</v>
      </c>
      <c r="J975" s="62" t="s">
        <v>137</v>
      </c>
      <c r="K975" s="62" t="s">
        <v>242</v>
      </c>
      <c r="L975" s="62" t="s">
        <v>1555</v>
      </c>
      <c r="M975" s="2"/>
      <c r="N975" s="2"/>
      <c r="O975" s="2"/>
      <c r="P975" s="2"/>
    </row>
    <row r="976" spans="9:16" x14ac:dyDescent="0.25">
      <c r="I976" s="62" t="s">
        <v>1212</v>
      </c>
      <c r="J976" s="62" t="s">
        <v>181</v>
      </c>
      <c r="K976" s="62" t="s">
        <v>280</v>
      </c>
      <c r="L976" s="62" t="s">
        <v>1555</v>
      </c>
      <c r="M976" s="2"/>
      <c r="N976" s="2"/>
      <c r="O976" s="2"/>
      <c r="P976" s="2"/>
    </row>
    <row r="977" spans="9:16" x14ac:dyDescent="0.25">
      <c r="I977" s="62" t="s">
        <v>1213</v>
      </c>
      <c r="J977" s="62" t="s">
        <v>188</v>
      </c>
      <c r="K977" s="62" t="s">
        <v>189</v>
      </c>
      <c r="L977" s="62" t="s">
        <v>1555</v>
      </c>
      <c r="M977" s="2"/>
      <c r="N977" s="2"/>
      <c r="O977" s="2"/>
      <c r="P977" s="2"/>
    </row>
    <row r="978" spans="9:16" x14ac:dyDescent="0.25">
      <c r="I978" s="62" t="s">
        <v>1214</v>
      </c>
      <c r="J978" s="62" t="s">
        <v>232</v>
      </c>
      <c r="K978" s="62" t="s">
        <v>263</v>
      </c>
      <c r="L978" s="62" t="s">
        <v>1555</v>
      </c>
      <c r="M978" s="2"/>
      <c r="N978" s="2"/>
      <c r="O978" s="2"/>
      <c r="P978" s="2"/>
    </row>
    <row r="979" spans="9:16" x14ac:dyDescent="0.25">
      <c r="I979" s="62" t="s">
        <v>1215</v>
      </c>
      <c r="J979" s="62" t="s">
        <v>232</v>
      </c>
      <c r="K979" s="62" t="s">
        <v>263</v>
      </c>
      <c r="L979" s="62" t="s">
        <v>1555</v>
      </c>
      <c r="M979" s="2"/>
      <c r="N979" s="2"/>
      <c r="O979" s="2"/>
      <c r="P979" s="2"/>
    </row>
    <row r="980" spans="9:16" x14ac:dyDescent="0.25">
      <c r="I980" s="62" t="s">
        <v>1216</v>
      </c>
      <c r="J980" s="62" t="s">
        <v>232</v>
      </c>
      <c r="K980" s="62" t="s">
        <v>263</v>
      </c>
      <c r="L980" s="62" t="s">
        <v>1555</v>
      </c>
      <c r="M980" s="2"/>
      <c r="N980" s="2"/>
      <c r="O980" s="2"/>
      <c r="P980" s="2"/>
    </row>
    <row r="981" spans="9:16" x14ac:dyDescent="0.25">
      <c r="I981" s="62" t="s">
        <v>1217</v>
      </c>
      <c r="J981" s="62" t="s">
        <v>229</v>
      </c>
      <c r="K981" s="62" t="s">
        <v>230</v>
      </c>
      <c r="L981" s="62" t="s">
        <v>1555</v>
      </c>
      <c r="M981" s="2"/>
      <c r="N981" s="2"/>
      <c r="O981" s="2"/>
      <c r="P981" s="2"/>
    </row>
    <row r="982" spans="9:16" x14ac:dyDescent="0.25">
      <c r="I982" s="62" t="s">
        <v>1218</v>
      </c>
      <c r="J982" s="62" t="s">
        <v>196</v>
      </c>
      <c r="K982" s="62" t="s">
        <v>197</v>
      </c>
      <c r="L982" s="62" t="s">
        <v>1555</v>
      </c>
      <c r="M982" s="2"/>
      <c r="N982" s="2"/>
      <c r="O982" s="2"/>
      <c r="P982" s="2"/>
    </row>
    <row r="983" spans="9:16" x14ac:dyDescent="0.25">
      <c r="I983" s="62" t="s">
        <v>1219</v>
      </c>
      <c r="J983" s="62" t="s">
        <v>299</v>
      </c>
      <c r="K983" s="62" t="s">
        <v>300</v>
      </c>
      <c r="L983" s="62" t="s">
        <v>1555</v>
      </c>
      <c r="M983" s="2"/>
      <c r="N983" s="2"/>
      <c r="O983" s="2"/>
      <c r="P983" s="2"/>
    </row>
    <row r="984" spans="9:16" ht="25.5" x14ac:dyDescent="0.25">
      <c r="I984" s="62" t="s">
        <v>1220</v>
      </c>
      <c r="J984" s="62" t="s">
        <v>229</v>
      </c>
      <c r="K984" s="62" t="s">
        <v>230</v>
      </c>
      <c r="L984" s="62" t="s">
        <v>1729</v>
      </c>
      <c r="M984" s="2"/>
      <c r="N984" s="2"/>
      <c r="O984" s="2"/>
      <c r="P984" s="2"/>
    </row>
    <row r="985" spans="9:16" x14ac:dyDescent="0.25">
      <c r="I985" s="62" t="s">
        <v>1221</v>
      </c>
      <c r="J985" s="62" t="s">
        <v>235</v>
      </c>
      <c r="K985" s="62" t="s">
        <v>236</v>
      </c>
      <c r="L985" s="62" t="s">
        <v>1555</v>
      </c>
      <c r="M985" s="2"/>
      <c r="N985" s="2"/>
      <c r="O985" s="2"/>
      <c r="P985" s="2"/>
    </row>
    <row r="986" spans="9:16" x14ac:dyDescent="0.25">
      <c r="I986" s="62" t="s">
        <v>1222</v>
      </c>
      <c r="J986" s="62" t="s">
        <v>176</v>
      </c>
      <c r="K986" s="62" t="s">
        <v>177</v>
      </c>
      <c r="L986" s="62" t="s">
        <v>1555</v>
      </c>
      <c r="M986" s="2"/>
      <c r="N986" s="2"/>
      <c r="O986" s="2"/>
      <c r="P986" s="2"/>
    </row>
    <row r="987" spans="9:16" x14ac:dyDescent="0.25">
      <c r="I987" s="62" t="s">
        <v>1223</v>
      </c>
      <c r="J987" s="62" t="s">
        <v>188</v>
      </c>
      <c r="K987" s="62" t="s">
        <v>189</v>
      </c>
      <c r="L987" s="62" t="s">
        <v>1555</v>
      </c>
      <c r="M987" s="2"/>
      <c r="N987" s="2"/>
      <c r="O987" s="2"/>
      <c r="P987" s="2"/>
    </row>
    <row r="988" spans="9:16" x14ac:dyDescent="0.25">
      <c r="I988" s="62" t="s">
        <v>1224</v>
      </c>
      <c r="J988" s="62" t="s">
        <v>229</v>
      </c>
      <c r="K988" s="62" t="s">
        <v>230</v>
      </c>
      <c r="L988" s="62" t="s">
        <v>1555</v>
      </c>
      <c r="M988" s="2"/>
      <c r="N988" s="2"/>
      <c r="O988" s="2"/>
      <c r="P988" s="2"/>
    </row>
    <row r="989" spans="9:16" x14ac:dyDescent="0.25">
      <c r="I989" s="62" t="s">
        <v>1225</v>
      </c>
      <c r="J989" s="62" t="s">
        <v>196</v>
      </c>
      <c r="K989" s="62" t="s">
        <v>197</v>
      </c>
      <c r="L989" s="62" t="s">
        <v>1555</v>
      </c>
      <c r="M989" s="2"/>
      <c r="N989" s="2"/>
      <c r="O989" s="2"/>
      <c r="P989" s="2"/>
    </row>
    <row r="990" spans="9:16" x14ac:dyDescent="0.25">
      <c r="I990" s="62" t="s">
        <v>1226</v>
      </c>
      <c r="J990" s="62" t="s">
        <v>359</v>
      </c>
      <c r="K990" s="62" t="s">
        <v>377</v>
      </c>
      <c r="L990" s="62" t="s">
        <v>1555</v>
      </c>
      <c r="M990" s="2"/>
      <c r="N990" s="2"/>
      <c r="O990" s="2"/>
      <c r="P990" s="2"/>
    </row>
    <row r="991" spans="9:16" x14ac:dyDescent="0.25">
      <c r="I991" s="62" t="s">
        <v>1227</v>
      </c>
      <c r="J991" s="62" t="s">
        <v>188</v>
      </c>
      <c r="K991" s="62" t="s">
        <v>189</v>
      </c>
      <c r="L991" s="62" t="s">
        <v>1555</v>
      </c>
      <c r="M991" s="2"/>
      <c r="N991" s="2"/>
      <c r="O991" s="2"/>
      <c r="P991" s="2"/>
    </row>
    <row r="992" spans="9:16" x14ac:dyDescent="0.25">
      <c r="I992" s="62" t="s">
        <v>1228</v>
      </c>
      <c r="J992" s="62" t="s">
        <v>188</v>
      </c>
      <c r="K992" s="62" t="s">
        <v>189</v>
      </c>
      <c r="L992" s="62" t="s">
        <v>1555</v>
      </c>
      <c r="M992" s="2"/>
      <c r="N992" s="2"/>
      <c r="O992" s="2"/>
      <c r="P992" s="2"/>
    </row>
    <row r="993" spans="9:16" x14ac:dyDescent="0.25">
      <c r="I993" s="62" t="s">
        <v>1229</v>
      </c>
      <c r="J993" s="62" t="s">
        <v>200</v>
      </c>
      <c r="K993" s="62" t="s">
        <v>201</v>
      </c>
      <c r="L993" s="62" t="s">
        <v>1555</v>
      </c>
      <c r="M993" s="2"/>
      <c r="N993" s="2"/>
      <c r="O993" s="2"/>
      <c r="P993" s="2"/>
    </row>
    <row r="994" spans="9:16" x14ac:dyDescent="0.25">
      <c r="I994" s="62" t="s">
        <v>1230</v>
      </c>
      <c r="J994" s="62" t="s">
        <v>196</v>
      </c>
      <c r="K994" s="62" t="s">
        <v>350</v>
      </c>
      <c r="L994" s="62" t="s">
        <v>1555</v>
      </c>
      <c r="M994" s="2"/>
      <c r="N994" s="2"/>
      <c r="O994" s="2"/>
      <c r="P994" s="2"/>
    </row>
    <row r="995" spans="9:16" x14ac:dyDescent="0.25">
      <c r="I995" s="62" t="s">
        <v>1231</v>
      </c>
      <c r="J995" s="62" t="s">
        <v>188</v>
      </c>
      <c r="K995" s="62" t="s">
        <v>189</v>
      </c>
      <c r="L995" s="62" t="s">
        <v>1555</v>
      </c>
      <c r="M995" s="2"/>
      <c r="N995" s="2"/>
      <c r="O995" s="2"/>
      <c r="P995" s="2"/>
    </row>
    <row r="996" spans="9:16" x14ac:dyDescent="0.25">
      <c r="I996" s="62" t="s">
        <v>1232</v>
      </c>
      <c r="J996" s="62" t="s">
        <v>232</v>
      </c>
      <c r="K996" s="62" t="s">
        <v>263</v>
      </c>
      <c r="L996" s="62" t="s">
        <v>1555</v>
      </c>
      <c r="M996" s="2"/>
      <c r="N996" s="2"/>
      <c r="O996" s="2"/>
      <c r="P996" s="2"/>
    </row>
    <row r="997" spans="9:16" x14ac:dyDescent="0.25">
      <c r="I997" s="62" t="s">
        <v>1233</v>
      </c>
      <c r="J997" s="62" t="s">
        <v>232</v>
      </c>
      <c r="K997" s="62" t="s">
        <v>263</v>
      </c>
      <c r="L997" s="62" t="s">
        <v>1555</v>
      </c>
      <c r="M997" s="2"/>
      <c r="N997" s="2"/>
      <c r="O997" s="2"/>
      <c r="P997" s="2"/>
    </row>
    <row r="998" spans="9:16" x14ac:dyDescent="0.25">
      <c r="I998" s="62" t="s">
        <v>1234</v>
      </c>
      <c r="J998" s="62" t="s">
        <v>188</v>
      </c>
      <c r="K998" s="62" t="s">
        <v>189</v>
      </c>
      <c r="L998" s="62" t="s">
        <v>1555</v>
      </c>
      <c r="M998" s="2"/>
      <c r="N998" s="2"/>
      <c r="O998" s="2"/>
      <c r="P998" s="2"/>
    </row>
    <row r="999" spans="9:16" x14ac:dyDescent="0.25">
      <c r="I999" s="62" t="s">
        <v>1235</v>
      </c>
      <c r="J999" s="62" t="s">
        <v>232</v>
      </c>
      <c r="K999" s="62" t="s">
        <v>233</v>
      </c>
      <c r="L999" s="62" t="s">
        <v>1555</v>
      </c>
      <c r="M999" s="2"/>
      <c r="N999" s="2"/>
      <c r="O999" s="2"/>
      <c r="P999" s="2"/>
    </row>
    <row r="1000" spans="9:16" x14ac:dyDescent="0.25">
      <c r="I1000" s="62" t="s">
        <v>1236</v>
      </c>
      <c r="J1000" s="62" t="s">
        <v>188</v>
      </c>
      <c r="K1000" s="62" t="s">
        <v>189</v>
      </c>
      <c r="L1000" s="62" t="s">
        <v>1555</v>
      </c>
      <c r="M1000" s="2"/>
      <c r="N1000" s="2"/>
      <c r="O1000" s="2"/>
      <c r="P1000" s="2"/>
    </row>
    <row r="1001" spans="9:16" x14ac:dyDescent="0.25">
      <c r="I1001" s="62" t="s">
        <v>1237</v>
      </c>
      <c r="J1001" s="62" t="s">
        <v>171</v>
      </c>
      <c r="K1001" s="62" t="s">
        <v>172</v>
      </c>
      <c r="L1001" s="62" t="s">
        <v>1555</v>
      </c>
      <c r="M1001" s="2"/>
      <c r="N1001" s="2"/>
      <c r="O1001" s="2"/>
      <c r="P1001" s="2"/>
    </row>
    <row r="1002" spans="9:16" x14ac:dyDescent="0.25">
      <c r="I1002" s="62" t="s">
        <v>1238</v>
      </c>
      <c r="J1002" s="62" t="s">
        <v>181</v>
      </c>
      <c r="K1002" s="62" t="s">
        <v>182</v>
      </c>
      <c r="L1002" s="62" t="s">
        <v>1555</v>
      </c>
      <c r="M1002" s="2"/>
      <c r="N1002" s="2"/>
      <c r="O1002" s="2"/>
      <c r="P1002" s="2"/>
    </row>
    <row r="1003" spans="9:16" x14ac:dyDescent="0.25">
      <c r="I1003" s="62" t="s">
        <v>1239</v>
      </c>
      <c r="J1003" s="62" t="s">
        <v>192</v>
      </c>
      <c r="K1003" s="62" t="s">
        <v>193</v>
      </c>
      <c r="L1003" s="62" t="s">
        <v>1555</v>
      </c>
      <c r="M1003" s="2"/>
      <c r="N1003" s="2"/>
      <c r="O1003" s="2"/>
      <c r="P1003" s="2"/>
    </row>
    <row r="1004" spans="9:16" ht="25.5" x14ac:dyDescent="0.25">
      <c r="I1004" s="62" t="s">
        <v>1240</v>
      </c>
      <c r="J1004" s="62" t="s">
        <v>204</v>
      </c>
      <c r="K1004" s="62" t="s">
        <v>205</v>
      </c>
      <c r="L1004" s="62" t="s">
        <v>1555</v>
      </c>
      <c r="M1004" s="2"/>
      <c r="N1004" s="2"/>
      <c r="O1004" s="2"/>
      <c r="P1004" s="2"/>
    </row>
    <row r="1005" spans="9:16" ht="25.5" x14ac:dyDescent="0.25">
      <c r="I1005" s="62" t="s">
        <v>1241</v>
      </c>
      <c r="J1005" s="62" t="s">
        <v>267</v>
      </c>
      <c r="K1005" s="62" t="s">
        <v>205</v>
      </c>
      <c r="L1005" s="62" t="s">
        <v>267</v>
      </c>
      <c r="M1005" s="2"/>
      <c r="N1005" s="2"/>
      <c r="O1005" s="2"/>
      <c r="P1005" s="2"/>
    </row>
    <row r="1006" spans="9:16" x14ac:dyDescent="0.25">
      <c r="I1006" s="62" t="s">
        <v>1242</v>
      </c>
      <c r="J1006" s="62" t="s">
        <v>137</v>
      </c>
      <c r="K1006" s="62" t="s">
        <v>242</v>
      </c>
      <c r="L1006" s="62" t="s">
        <v>1555</v>
      </c>
      <c r="M1006" s="2"/>
      <c r="N1006" s="2"/>
      <c r="O1006" s="2"/>
      <c r="P1006" s="2"/>
    </row>
    <row r="1007" spans="9:16" x14ac:dyDescent="0.25">
      <c r="I1007" s="62" t="s">
        <v>1243</v>
      </c>
      <c r="J1007" s="62" t="s">
        <v>210</v>
      </c>
      <c r="K1007" s="62" t="s">
        <v>211</v>
      </c>
      <c r="L1007" s="62" t="s">
        <v>1555</v>
      </c>
      <c r="M1007" s="2"/>
      <c r="N1007" s="2"/>
      <c r="O1007" s="2"/>
      <c r="P1007" s="2"/>
    </row>
    <row r="1008" spans="9:16" x14ac:dyDescent="0.25">
      <c r="I1008" s="62" t="s">
        <v>1244</v>
      </c>
      <c r="J1008" s="62" t="s">
        <v>210</v>
      </c>
      <c r="K1008" s="62" t="s">
        <v>211</v>
      </c>
      <c r="L1008" s="62" t="s">
        <v>1555</v>
      </c>
      <c r="M1008" s="2"/>
      <c r="N1008" s="2"/>
      <c r="O1008" s="2"/>
      <c r="P1008" s="2"/>
    </row>
    <row r="1009" spans="9:16" x14ac:dyDescent="0.25">
      <c r="I1009" s="62" t="s">
        <v>1245</v>
      </c>
      <c r="J1009" s="62" t="s">
        <v>421</v>
      </c>
      <c r="K1009" s="62" t="s">
        <v>314</v>
      </c>
      <c r="L1009" s="62" t="s">
        <v>1555</v>
      </c>
      <c r="M1009" s="2"/>
      <c r="N1009" s="2"/>
      <c r="O1009" s="2"/>
      <c r="P1009" s="2"/>
    </row>
    <row r="1010" spans="9:16" ht="25.5" x14ac:dyDescent="0.25">
      <c r="I1010" s="62" t="s">
        <v>1246</v>
      </c>
      <c r="J1010" s="62" t="s">
        <v>553</v>
      </c>
      <c r="K1010" s="62" t="s">
        <v>214</v>
      </c>
      <c r="L1010" s="62" t="s">
        <v>1555</v>
      </c>
      <c r="M1010" s="2"/>
      <c r="N1010" s="2"/>
      <c r="O1010" s="2"/>
      <c r="P1010" s="2"/>
    </row>
    <row r="1011" spans="9:16" ht="38.25" x14ac:dyDescent="0.25">
      <c r="I1011" s="62" t="s">
        <v>1247</v>
      </c>
      <c r="J1011" s="62" t="s">
        <v>137</v>
      </c>
      <c r="K1011" s="62" t="s">
        <v>242</v>
      </c>
      <c r="L1011" s="62" t="s">
        <v>1726</v>
      </c>
      <c r="M1011" s="2"/>
      <c r="N1011" s="2"/>
      <c r="O1011" s="2"/>
      <c r="P1011" s="2"/>
    </row>
    <row r="1012" spans="9:16" x14ac:dyDescent="0.25">
      <c r="I1012" s="62" t="s">
        <v>1248</v>
      </c>
      <c r="J1012" s="62" t="s">
        <v>176</v>
      </c>
      <c r="K1012" s="62" t="s">
        <v>177</v>
      </c>
      <c r="L1012" s="62" t="s">
        <v>1555</v>
      </c>
      <c r="M1012" s="2"/>
      <c r="N1012" s="2"/>
      <c r="O1012" s="2"/>
      <c r="P1012" s="2"/>
    </row>
    <row r="1013" spans="9:16" x14ac:dyDescent="0.25">
      <c r="I1013" s="62" t="s">
        <v>1249</v>
      </c>
      <c r="J1013" s="62" t="s">
        <v>137</v>
      </c>
      <c r="K1013" s="62" t="s">
        <v>242</v>
      </c>
      <c r="L1013" s="62" t="s">
        <v>1555</v>
      </c>
      <c r="M1013" s="2"/>
      <c r="N1013" s="2"/>
      <c r="O1013" s="2"/>
      <c r="P1013" s="2"/>
    </row>
    <row r="1014" spans="9:16" x14ac:dyDescent="0.25">
      <c r="I1014" s="62" t="s">
        <v>1250</v>
      </c>
      <c r="J1014" s="62" t="s">
        <v>232</v>
      </c>
      <c r="K1014" s="62" t="s">
        <v>263</v>
      </c>
      <c r="L1014" s="62" t="s">
        <v>1555</v>
      </c>
      <c r="M1014" s="2"/>
      <c r="N1014" s="2"/>
      <c r="O1014" s="2"/>
      <c r="P1014" s="2"/>
    </row>
    <row r="1015" spans="9:16" ht="25.5" x14ac:dyDescent="0.25">
      <c r="I1015" s="62" t="s">
        <v>1251</v>
      </c>
      <c r="J1015" s="62" t="s">
        <v>204</v>
      </c>
      <c r="K1015" s="62" t="s">
        <v>205</v>
      </c>
      <c r="L1015" s="62" t="s">
        <v>1555</v>
      </c>
      <c r="M1015" s="2"/>
      <c r="N1015" s="2"/>
      <c r="O1015" s="2"/>
      <c r="P1015" s="2"/>
    </row>
    <row r="1016" spans="9:16" x14ac:dyDescent="0.25">
      <c r="I1016" s="62" t="s">
        <v>1252</v>
      </c>
      <c r="J1016" s="62" t="s">
        <v>188</v>
      </c>
      <c r="K1016" s="62" t="s">
        <v>189</v>
      </c>
      <c r="L1016" s="62" t="s">
        <v>1555</v>
      </c>
      <c r="M1016" s="2"/>
      <c r="N1016" s="2"/>
      <c r="O1016" s="2"/>
      <c r="P1016" s="2"/>
    </row>
    <row r="1017" spans="9:16" x14ac:dyDescent="0.25">
      <c r="I1017" s="62" t="s">
        <v>1253</v>
      </c>
      <c r="J1017" s="62" t="s">
        <v>176</v>
      </c>
      <c r="K1017" s="62" t="s">
        <v>177</v>
      </c>
      <c r="L1017" s="62" t="s">
        <v>1555</v>
      </c>
      <c r="M1017" s="2"/>
      <c r="N1017" s="2"/>
      <c r="O1017" s="2"/>
      <c r="P1017" s="2"/>
    </row>
    <row r="1018" spans="9:16" x14ac:dyDescent="0.25">
      <c r="I1018" s="62" t="s">
        <v>1254</v>
      </c>
      <c r="J1018" s="62" t="s">
        <v>188</v>
      </c>
      <c r="K1018" s="62" t="s">
        <v>189</v>
      </c>
      <c r="L1018" s="62" t="s">
        <v>1555</v>
      </c>
      <c r="M1018" s="2"/>
      <c r="N1018" s="2"/>
      <c r="O1018" s="2"/>
      <c r="P1018" s="2"/>
    </row>
    <row r="1019" spans="9:16" x14ac:dyDescent="0.25">
      <c r="I1019" s="62" t="s">
        <v>1255</v>
      </c>
      <c r="J1019" s="62" t="s">
        <v>225</v>
      </c>
      <c r="K1019" s="62" t="s">
        <v>226</v>
      </c>
      <c r="L1019" s="62" t="s">
        <v>1555</v>
      </c>
      <c r="M1019" s="2"/>
      <c r="N1019" s="2"/>
      <c r="O1019" s="2"/>
      <c r="P1019" s="2"/>
    </row>
    <row r="1020" spans="9:16" x14ac:dyDescent="0.25">
      <c r="I1020" s="62" t="s">
        <v>1256</v>
      </c>
      <c r="J1020" s="62" t="s">
        <v>188</v>
      </c>
      <c r="K1020" s="62" t="s">
        <v>189</v>
      </c>
      <c r="L1020" s="62" t="s">
        <v>1555</v>
      </c>
      <c r="M1020" s="2"/>
      <c r="N1020" s="2"/>
      <c r="O1020" s="2"/>
      <c r="P1020" s="2"/>
    </row>
    <row r="1021" spans="9:16" x14ac:dyDescent="0.25">
      <c r="I1021" s="62" t="s">
        <v>1257</v>
      </c>
      <c r="J1021" s="62" t="s">
        <v>232</v>
      </c>
      <c r="K1021" s="62" t="s">
        <v>233</v>
      </c>
      <c r="L1021" s="62" t="s">
        <v>1555</v>
      </c>
      <c r="M1021" s="2"/>
      <c r="N1021" s="2"/>
      <c r="O1021" s="2"/>
      <c r="P1021" s="2"/>
    </row>
    <row r="1022" spans="9:16" ht="25.5" x14ac:dyDescent="0.25">
      <c r="I1022" s="62" t="s">
        <v>1258</v>
      </c>
      <c r="J1022" s="62" t="s">
        <v>149</v>
      </c>
      <c r="K1022" s="62" t="s">
        <v>150</v>
      </c>
      <c r="L1022" s="62" t="s">
        <v>1735</v>
      </c>
      <c r="M1022" s="2"/>
      <c r="N1022" s="2"/>
      <c r="O1022" s="2"/>
      <c r="P1022" s="2"/>
    </row>
    <row r="1023" spans="9:16" x14ac:dyDescent="0.25">
      <c r="I1023" s="62" t="s">
        <v>1259</v>
      </c>
      <c r="J1023" s="62" t="s">
        <v>176</v>
      </c>
      <c r="K1023" s="62" t="s">
        <v>177</v>
      </c>
      <c r="L1023" s="62" t="s">
        <v>1555</v>
      </c>
      <c r="M1023" s="2"/>
      <c r="N1023" s="2"/>
      <c r="O1023" s="2"/>
      <c r="P1023" s="2"/>
    </row>
    <row r="1024" spans="9:16" x14ac:dyDescent="0.25">
      <c r="I1024" s="62" t="s">
        <v>1260</v>
      </c>
      <c r="J1024" s="62" t="s">
        <v>176</v>
      </c>
      <c r="K1024" s="62" t="s">
        <v>177</v>
      </c>
      <c r="L1024" s="62" t="s">
        <v>1555</v>
      </c>
      <c r="M1024" s="2"/>
      <c r="N1024" s="2"/>
      <c r="O1024" s="2"/>
      <c r="P1024" s="2"/>
    </row>
    <row r="1025" spans="9:16" x14ac:dyDescent="0.25">
      <c r="I1025" s="62" t="s">
        <v>1261</v>
      </c>
      <c r="J1025" s="62" t="s">
        <v>188</v>
      </c>
      <c r="K1025" s="62" t="s">
        <v>189</v>
      </c>
      <c r="L1025" s="62" t="s">
        <v>1555</v>
      </c>
      <c r="M1025" s="2"/>
      <c r="N1025" s="2"/>
      <c r="O1025" s="2"/>
      <c r="P1025" s="2"/>
    </row>
    <row r="1026" spans="9:16" x14ac:dyDescent="0.25">
      <c r="I1026" s="62" t="s">
        <v>1262</v>
      </c>
      <c r="J1026" s="62" t="s">
        <v>232</v>
      </c>
      <c r="K1026" s="62" t="s">
        <v>233</v>
      </c>
      <c r="L1026" s="62" t="s">
        <v>1555</v>
      </c>
      <c r="M1026" s="2"/>
      <c r="N1026" s="2"/>
      <c r="O1026" s="2"/>
      <c r="P1026" s="2"/>
    </row>
    <row r="1027" spans="9:16" x14ac:dyDescent="0.25">
      <c r="I1027" s="62" t="s">
        <v>1263</v>
      </c>
      <c r="J1027" s="62" t="s">
        <v>232</v>
      </c>
      <c r="K1027" s="62" t="s">
        <v>263</v>
      </c>
      <c r="L1027" s="62" t="s">
        <v>1555</v>
      </c>
      <c r="M1027" s="2"/>
      <c r="N1027" s="2"/>
      <c r="O1027" s="2"/>
      <c r="P1027" s="2"/>
    </row>
    <row r="1028" spans="9:16" x14ac:dyDescent="0.25">
      <c r="I1028" s="62" t="s">
        <v>1264</v>
      </c>
      <c r="J1028" s="62" t="s">
        <v>188</v>
      </c>
      <c r="K1028" s="62" t="s">
        <v>189</v>
      </c>
      <c r="L1028" s="62" t="s">
        <v>1555</v>
      </c>
      <c r="M1028" s="2"/>
      <c r="N1028" s="2"/>
      <c r="O1028" s="2"/>
      <c r="P1028" s="2"/>
    </row>
    <row r="1029" spans="9:16" ht="25.5" x14ac:dyDescent="0.25">
      <c r="I1029" s="62" t="s">
        <v>1265</v>
      </c>
      <c r="J1029" s="62" t="s">
        <v>149</v>
      </c>
      <c r="K1029" s="62" t="s">
        <v>150</v>
      </c>
      <c r="L1029" s="62" t="s">
        <v>1735</v>
      </c>
      <c r="M1029" s="2"/>
      <c r="N1029" s="2"/>
      <c r="O1029" s="2"/>
      <c r="P1029" s="2"/>
    </row>
    <row r="1030" spans="9:16" x14ac:dyDescent="0.25">
      <c r="I1030" s="62" t="s">
        <v>1266</v>
      </c>
      <c r="J1030" s="62" t="s">
        <v>291</v>
      </c>
      <c r="K1030" s="62" t="s">
        <v>292</v>
      </c>
      <c r="L1030" s="62" t="s">
        <v>1736</v>
      </c>
      <c r="M1030" s="2"/>
      <c r="N1030" s="2"/>
      <c r="O1030" s="2"/>
      <c r="P1030" s="2"/>
    </row>
    <row r="1031" spans="9:16" x14ac:dyDescent="0.25">
      <c r="I1031" s="62" t="s">
        <v>1267</v>
      </c>
      <c r="J1031" s="62" t="s">
        <v>176</v>
      </c>
      <c r="K1031" s="62" t="s">
        <v>177</v>
      </c>
      <c r="L1031" s="62" t="s">
        <v>1555</v>
      </c>
      <c r="M1031" s="2"/>
      <c r="N1031" s="2"/>
      <c r="O1031" s="2"/>
      <c r="P1031" s="2"/>
    </row>
    <row r="1032" spans="9:16" x14ac:dyDescent="0.25">
      <c r="I1032" s="62" t="s">
        <v>1268</v>
      </c>
      <c r="J1032" s="62" t="s">
        <v>229</v>
      </c>
      <c r="K1032" s="62" t="s">
        <v>230</v>
      </c>
      <c r="L1032" s="62" t="s">
        <v>1555</v>
      </c>
      <c r="M1032" s="2"/>
      <c r="N1032" s="2"/>
      <c r="O1032" s="2"/>
      <c r="P1032" s="2"/>
    </row>
    <row r="1033" spans="9:16" x14ac:dyDescent="0.25">
      <c r="I1033" s="62" t="s">
        <v>1269</v>
      </c>
      <c r="J1033" s="62" t="s">
        <v>229</v>
      </c>
      <c r="K1033" s="62" t="s">
        <v>230</v>
      </c>
      <c r="L1033" s="62" t="s">
        <v>1732</v>
      </c>
      <c r="M1033" s="2"/>
      <c r="N1033" s="2"/>
      <c r="O1033" s="2"/>
      <c r="P1033" s="2"/>
    </row>
    <row r="1034" spans="9:16" x14ac:dyDescent="0.25">
      <c r="I1034" s="62" t="s">
        <v>1270</v>
      </c>
      <c r="J1034" s="62" t="s">
        <v>232</v>
      </c>
      <c r="K1034" s="62" t="s">
        <v>263</v>
      </c>
      <c r="L1034" s="62" t="s">
        <v>1555</v>
      </c>
      <c r="M1034" s="2"/>
      <c r="N1034" s="2"/>
      <c r="O1034" s="2"/>
      <c r="P1034" s="2"/>
    </row>
    <row r="1035" spans="9:16" x14ac:dyDescent="0.25">
      <c r="I1035" s="62" t="s">
        <v>1271</v>
      </c>
      <c r="J1035" s="62" t="s">
        <v>232</v>
      </c>
      <c r="K1035" s="62" t="s">
        <v>263</v>
      </c>
      <c r="L1035" s="62" t="s">
        <v>1555</v>
      </c>
      <c r="M1035" s="2"/>
      <c r="N1035" s="2"/>
      <c r="O1035" s="2"/>
      <c r="P1035" s="2"/>
    </row>
    <row r="1036" spans="9:16" x14ac:dyDescent="0.25">
      <c r="I1036" s="62" t="s">
        <v>1272</v>
      </c>
      <c r="J1036" s="62" t="s">
        <v>181</v>
      </c>
      <c r="K1036" s="62" t="s">
        <v>182</v>
      </c>
      <c r="L1036" s="62" t="s">
        <v>1555</v>
      </c>
      <c r="M1036" s="2"/>
      <c r="N1036" s="2"/>
      <c r="O1036" s="2"/>
      <c r="P1036" s="2"/>
    </row>
    <row r="1037" spans="9:16" x14ac:dyDescent="0.25">
      <c r="I1037" s="62" t="s">
        <v>1273</v>
      </c>
      <c r="J1037" s="62" t="s">
        <v>137</v>
      </c>
      <c r="K1037" s="62" t="s">
        <v>242</v>
      </c>
      <c r="L1037" s="62" t="s">
        <v>1555</v>
      </c>
      <c r="M1037" s="2"/>
      <c r="N1037" s="2"/>
      <c r="O1037" s="2"/>
      <c r="P1037" s="2"/>
    </row>
    <row r="1038" spans="9:16" x14ac:dyDescent="0.25">
      <c r="I1038" s="62" t="s">
        <v>1274</v>
      </c>
      <c r="J1038" s="62" t="s">
        <v>232</v>
      </c>
      <c r="K1038" s="62" t="s">
        <v>263</v>
      </c>
      <c r="L1038" s="62" t="s">
        <v>1555</v>
      </c>
      <c r="M1038" s="2"/>
      <c r="N1038" s="2"/>
      <c r="O1038" s="2"/>
      <c r="P1038" s="2"/>
    </row>
    <row r="1039" spans="9:16" x14ac:dyDescent="0.25">
      <c r="I1039" s="62" t="s">
        <v>1275</v>
      </c>
      <c r="J1039" s="62" t="s">
        <v>188</v>
      </c>
      <c r="K1039" s="62" t="s">
        <v>189</v>
      </c>
      <c r="L1039" s="62" t="s">
        <v>1555</v>
      </c>
      <c r="M1039" s="2"/>
      <c r="N1039" s="2"/>
      <c r="O1039" s="2"/>
      <c r="P1039" s="2"/>
    </row>
    <row r="1040" spans="9:16" x14ac:dyDescent="0.25">
      <c r="I1040" s="62" t="s">
        <v>1276</v>
      </c>
      <c r="J1040" s="62" t="s">
        <v>188</v>
      </c>
      <c r="K1040" s="62" t="s">
        <v>189</v>
      </c>
      <c r="L1040" s="62" t="s">
        <v>1555</v>
      </c>
      <c r="M1040" s="2"/>
      <c r="N1040" s="2"/>
      <c r="O1040" s="2"/>
      <c r="P1040" s="2"/>
    </row>
    <row r="1041" spans="9:16" x14ac:dyDescent="0.25">
      <c r="I1041" s="62" t="s">
        <v>1277</v>
      </c>
      <c r="J1041" s="62" t="s">
        <v>232</v>
      </c>
      <c r="K1041" s="62" t="s">
        <v>263</v>
      </c>
      <c r="L1041" s="62" t="s">
        <v>1555</v>
      </c>
      <c r="M1041" s="2"/>
      <c r="N1041" s="2"/>
      <c r="O1041" s="2"/>
      <c r="P1041" s="2"/>
    </row>
    <row r="1042" spans="9:16" x14ac:dyDescent="0.25">
      <c r="I1042" s="62" t="s">
        <v>1278</v>
      </c>
      <c r="J1042" s="62" t="s">
        <v>137</v>
      </c>
      <c r="K1042" s="62" t="s">
        <v>242</v>
      </c>
      <c r="L1042" s="62" t="s">
        <v>1555</v>
      </c>
      <c r="M1042" s="2"/>
      <c r="N1042" s="2"/>
      <c r="O1042" s="2"/>
      <c r="P1042" s="2"/>
    </row>
    <row r="1043" spans="9:16" ht="25.5" x14ac:dyDescent="0.25">
      <c r="I1043" s="62" t="s">
        <v>1278</v>
      </c>
      <c r="J1043" s="62" t="s">
        <v>149</v>
      </c>
      <c r="K1043" s="62" t="s">
        <v>150</v>
      </c>
      <c r="L1043" s="62" t="s">
        <v>1555</v>
      </c>
      <c r="M1043" s="2"/>
      <c r="N1043" s="2"/>
      <c r="O1043" s="2"/>
      <c r="P1043" s="2"/>
    </row>
    <row r="1044" spans="9:16" x14ac:dyDescent="0.25">
      <c r="I1044" s="62" t="s">
        <v>1279</v>
      </c>
      <c r="J1044" s="62" t="s">
        <v>359</v>
      </c>
      <c r="K1044" s="62" t="s">
        <v>360</v>
      </c>
      <c r="L1044" s="62" t="s">
        <v>1734</v>
      </c>
      <c r="M1044" s="2"/>
      <c r="N1044" s="2"/>
      <c r="O1044" s="2"/>
      <c r="P1044" s="2"/>
    </row>
    <row r="1045" spans="9:16" x14ac:dyDescent="0.25">
      <c r="I1045" s="62" t="s">
        <v>1280</v>
      </c>
      <c r="J1045" s="62" t="s">
        <v>196</v>
      </c>
      <c r="K1045" s="62" t="s">
        <v>350</v>
      </c>
      <c r="L1045" s="62" t="s">
        <v>1555</v>
      </c>
      <c r="M1045" s="2"/>
      <c r="N1045" s="2"/>
      <c r="O1045" s="2"/>
      <c r="P1045" s="2"/>
    </row>
    <row r="1046" spans="9:16" x14ac:dyDescent="0.25">
      <c r="I1046" s="62" t="s">
        <v>1281</v>
      </c>
      <c r="J1046" s="62" t="s">
        <v>232</v>
      </c>
      <c r="K1046" s="62" t="s">
        <v>263</v>
      </c>
      <c r="L1046" s="62" t="s">
        <v>1555</v>
      </c>
      <c r="M1046" s="2"/>
      <c r="N1046" s="2"/>
      <c r="O1046" s="2"/>
      <c r="P1046" s="2"/>
    </row>
    <row r="1047" spans="9:16" x14ac:dyDescent="0.25">
      <c r="I1047" s="62" t="s">
        <v>1282</v>
      </c>
      <c r="J1047" s="62" t="s">
        <v>188</v>
      </c>
      <c r="K1047" s="62" t="s">
        <v>189</v>
      </c>
      <c r="L1047" s="62" t="s">
        <v>1555</v>
      </c>
      <c r="M1047" s="2"/>
      <c r="N1047" s="2"/>
      <c r="O1047" s="2"/>
      <c r="P1047" s="2"/>
    </row>
    <row r="1048" spans="9:16" ht="25.5" x14ac:dyDescent="0.25">
      <c r="I1048" s="62" t="s">
        <v>1283</v>
      </c>
      <c r="J1048" s="62" t="s">
        <v>229</v>
      </c>
      <c r="K1048" s="62" t="s">
        <v>230</v>
      </c>
      <c r="L1048" s="62" t="s">
        <v>1729</v>
      </c>
      <c r="M1048" s="2"/>
      <c r="N1048" s="2"/>
      <c r="O1048" s="2"/>
      <c r="P1048" s="2"/>
    </row>
    <row r="1049" spans="9:16" x14ac:dyDescent="0.25">
      <c r="I1049" s="62" t="s">
        <v>1284</v>
      </c>
      <c r="J1049" s="62" t="s">
        <v>220</v>
      </c>
      <c r="K1049" s="62" t="s">
        <v>221</v>
      </c>
      <c r="L1049" s="62" t="s">
        <v>1555</v>
      </c>
      <c r="M1049" s="2"/>
      <c r="N1049" s="2"/>
      <c r="O1049" s="2"/>
      <c r="P1049" s="2"/>
    </row>
    <row r="1050" spans="9:16" x14ac:dyDescent="0.25">
      <c r="I1050" s="62" t="s">
        <v>1285</v>
      </c>
      <c r="J1050" s="62" t="s">
        <v>232</v>
      </c>
      <c r="K1050" s="62" t="s">
        <v>263</v>
      </c>
      <c r="L1050" s="62" t="s">
        <v>1555</v>
      </c>
      <c r="M1050" s="2"/>
      <c r="N1050" s="2"/>
      <c r="O1050" s="2"/>
      <c r="P1050" s="2"/>
    </row>
    <row r="1051" spans="9:16" x14ac:dyDescent="0.25">
      <c r="I1051" s="62" t="s">
        <v>1286</v>
      </c>
      <c r="J1051" s="62" t="s">
        <v>229</v>
      </c>
      <c r="K1051" s="62" t="s">
        <v>230</v>
      </c>
      <c r="L1051" s="62" t="s">
        <v>1555</v>
      </c>
      <c r="M1051" s="2"/>
      <c r="N1051" s="2"/>
      <c r="O1051" s="2"/>
      <c r="P1051" s="2"/>
    </row>
    <row r="1052" spans="9:16" ht="25.5" x14ac:dyDescent="0.25">
      <c r="I1052" s="62" t="s">
        <v>1287</v>
      </c>
      <c r="J1052" s="62" t="s">
        <v>204</v>
      </c>
      <c r="K1052" s="62" t="s">
        <v>205</v>
      </c>
      <c r="L1052" s="62" t="s">
        <v>1555</v>
      </c>
      <c r="M1052" s="2"/>
      <c r="N1052" s="2"/>
      <c r="O1052" s="2"/>
      <c r="P1052" s="2"/>
    </row>
    <row r="1053" spans="9:16" x14ac:dyDescent="0.25">
      <c r="I1053" s="62" t="s">
        <v>1288</v>
      </c>
      <c r="J1053" s="62" t="s">
        <v>220</v>
      </c>
      <c r="K1053" s="62" t="s">
        <v>221</v>
      </c>
      <c r="L1053" s="62" t="s">
        <v>1555</v>
      </c>
      <c r="M1053" s="2"/>
      <c r="N1053" s="2"/>
      <c r="O1053" s="2"/>
      <c r="P1053" s="2"/>
    </row>
    <row r="1054" spans="9:16" x14ac:dyDescent="0.25">
      <c r="I1054" s="62" t="s">
        <v>1289</v>
      </c>
      <c r="J1054" s="62" t="s">
        <v>299</v>
      </c>
      <c r="K1054" s="62" t="s">
        <v>300</v>
      </c>
      <c r="L1054" s="62" t="s">
        <v>1555</v>
      </c>
      <c r="M1054" s="2"/>
      <c r="N1054" s="2"/>
      <c r="O1054" s="2"/>
      <c r="P1054" s="2"/>
    </row>
    <row r="1055" spans="9:16" x14ac:dyDescent="0.25">
      <c r="I1055" s="62" t="s">
        <v>1290</v>
      </c>
      <c r="J1055" s="62" t="s">
        <v>291</v>
      </c>
      <c r="K1055" s="62" t="s">
        <v>292</v>
      </c>
      <c r="L1055" s="62" t="s">
        <v>1555</v>
      </c>
      <c r="M1055" s="2"/>
      <c r="N1055" s="2"/>
      <c r="O1055" s="2"/>
      <c r="P1055" s="2"/>
    </row>
    <row r="1056" spans="9:16" x14ac:dyDescent="0.25">
      <c r="I1056" s="62" t="s">
        <v>1291</v>
      </c>
      <c r="J1056" s="62" t="s">
        <v>220</v>
      </c>
      <c r="K1056" s="62" t="s">
        <v>221</v>
      </c>
      <c r="L1056" s="62" t="s">
        <v>1555</v>
      </c>
      <c r="M1056" s="2"/>
      <c r="N1056" s="2"/>
      <c r="O1056" s="2"/>
      <c r="P1056" s="2"/>
    </row>
    <row r="1057" spans="9:16" x14ac:dyDescent="0.25">
      <c r="I1057" s="62" t="s">
        <v>1292</v>
      </c>
      <c r="J1057" s="62" t="s">
        <v>232</v>
      </c>
      <c r="K1057" s="62" t="s">
        <v>263</v>
      </c>
      <c r="L1057" s="62" t="s">
        <v>1555</v>
      </c>
      <c r="M1057" s="2"/>
      <c r="N1057" s="2"/>
      <c r="O1057" s="2"/>
      <c r="P1057" s="2"/>
    </row>
    <row r="1058" spans="9:16" x14ac:dyDescent="0.25">
      <c r="I1058" s="62" t="s">
        <v>1293</v>
      </c>
      <c r="J1058" s="62" t="s">
        <v>232</v>
      </c>
      <c r="K1058" s="62" t="s">
        <v>263</v>
      </c>
      <c r="L1058" s="62" t="s">
        <v>1555</v>
      </c>
      <c r="M1058" s="2"/>
      <c r="N1058" s="2"/>
      <c r="O1058" s="2"/>
      <c r="P1058" s="2"/>
    </row>
    <row r="1059" spans="9:16" x14ac:dyDescent="0.25">
      <c r="I1059" s="62" t="s">
        <v>1294</v>
      </c>
      <c r="J1059" s="62" t="s">
        <v>210</v>
      </c>
      <c r="K1059" s="62" t="s">
        <v>211</v>
      </c>
      <c r="L1059" s="62" t="s">
        <v>1555</v>
      </c>
      <c r="M1059" s="2"/>
      <c r="N1059" s="2"/>
      <c r="O1059" s="2"/>
      <c r="P1059" s="2"/>
    </row>
    <row r="1060" spans="9:16" x14ac:dyDescent="0.25">
      <c r="I1060" s="62" t="s">
        <v>1295</v>
      </c>
      <c r="J1060" s="62" t="s">
        <v>181</v>
      </c>
      <c r="K1060" s="62" t="s">
        <v>280</v>
      </c>
      <c r="L1060" s="62" t="s">
        <v>1555</v>
      </c>
      <c r="M1060" s="2"/>
      <c r="N1060" s="2"/>
      <c r="O1060" s="2"/>
      <c r="P1060" s="2"/>
    </row>
    <row r="1061" spans="9:16" x14ac:dyDescent="0.25">
      <c r="I1061" s="62" t="s">
        <v>1296</v>
      </c>
      <c r="J1061" s="62" t="s">
        <v>181</v>
      </c>
      <c r="K1061" s="62" t="s">
        <v>280</v>
      </c>
      <c r="L1061" s="62" t="s">
        <v>1555</v>
      </c>
      <c r="M1061" s="2"/>
      <c r="N1061" s="2"/>
      <c r="O1061" s="2"/>
      <c r="P1061" s="2"/>
    </row>
    <row r="1062" spans="9:16" ht="25.5" x14ac:dyDescent="0.25">
      <c r="I1062" s="62" t="s">
        <v>1297</v>
      </c>
      <c r="J1062" s="62" t="s">
        <v>137</v>
      </c>
      <c r="K1062" s="62" t="s">
        <v>159</v>
      </c>
      <c r="L1062" s="62" t="s">
        <v>1727</v>
      </c>
      <c r="M1062" s="2"/>
      <c r="N1062" s="2"/>
      <c r="O1062" s="2"/>
      <c r="P1062" s="2"/>
    </row>
    <row r="1063" spans="9:16" x14ac:dyDescent="0.25">
      <c r="I1063" s="62" t="s">
        <v>1298</v>
      </c>
      <c r="J1063" s="62" t="s">
        <v>232</v>
      </c>
      <c r="K1063" s="62" t="s">
        <v>233</v>
      </c>
      <c r="L1063" s="62" t="s">
        <v>1555</v>
      </c>
      <c r="M1063" s="2"/>
      <c r="N1063" s="2"/>
      <c r="O1063" s="2"/>
      <c r="P1063" s="2"/>
    </row>
    <row r="1064" spans="9:16" x14ac:dyDescent="0.25">
      <c r="I1064" s="62" t="s">
        <v>1299</v>
      </c>
      <c r="J1064" s="62" t="s">
        <v>232</v>
      </c>
      <c r="K1064" s="62" t="s">
        <v>263</v>
      </c>
      <c r="L1064" s="62" t="s">
        <v>1555</v>
      </c>
      <c r="M1064" s="2"/>
      <c r="N1064" s="2"/>
      <c r="O1064" s="2"/>
      <c r="P1064" s="2"/>
    </row>
    <row r="1065" spans="9:16" x14ac:dyDescent="0.25">
      <c r="I1065" s="62" t="s">
        <v>1300</v>
      </c>
      <c r="J1065" s="62" t="s">
        <v>232</v>
      </c>
      <c r="K1065" s="62" t="s">
        <v>263</v>
      </c>
      <c r="L1065" s="62" t="s">
        <v>1555</v>
      </c>
      <c r="M1065" s="2"/>
      <c r="N1065" s="2"/>
      <c r="O1065" s="2"/>
      <c r="P1065" s="2"/>
    </row>
    <row r="1066" spans="9:16" x14ac:dyDescent="0.25">
      <c r="I1066" s="62" t="s">
        <v>1301</v>
      </c>
      <c r="J1066" s="62" t="s">
        <v>188</v>
      </c>
      <c r="K1066" s="62" t="s">
        <v>598</v>
      </c>
      <c r="L1066" s="62" t="s">
        <v>1555</v>
      </c>
      <c r="M1066" s="2"/>
      <c r="N1066" s="2"/>
      <c r="O1066" s="2"/>
      <c r="P1066" s="2"/>
    </row>
    <row r="1067" spans="9:16" ht="25.5" x14ac:dyDescent="0.25">
      <c r="I1067" s="62" t="s">
        <v>1302</v>
      </c>
      <c r="J1067" s="62" t="s">
        <v>188</v>
      </c>
      <c r="K1067" s="62" t="s">
        <v>205</v>
      </c>
      <c r="L1067" s="62" t="s">
        <v>1555</v>
      </c>
      <c r="M1067" s="2"/>
      <c r="N1067" s="2"/>
      <c r="O1067" s="2"/>
      <c r="P1067" s="2"/>
    </row>
    <row r="1068" spans="9:16" x14ac:dyDescent="0.25">
      <c r="I1068" s="62" t="s">
        <v>1303</v>
      </c>
      <c r="J1068" s="62" t="s">
        <v>220</v>
      </c>
      <c r="K1068" s="62" t="s">
        <v>221</v>
      </c>
      <c r="L1068" s="62" t="s">
        <v>1555</v>
      </c>
      <c r="M1068" s="2"/>
      <c r="N1068" s="2"/>
      <c r="O1068" s="2"/>
      <c r="P1068" s="2"/>
    </row>
    <row r="1069" spans="9:16" x14ac:dyDescent="0.25">
      <c r="I1069" s="62" t="s">
        <v>1304</v>
      </c>
      <c r="J1069" s="62" t="s">
        <v>232</v>
      </c>
      <c r="K1069" s="62" t="s">
        <v>233</v>
      </c>
      <c r="L1069" s="62" t="s">
        <v>1555</v>
      </c>
      <c r="M1069" s="2"/>
      <c r="N1069" s="2"/>
      <c r="O1069" s="2"/>
      <c r="P1069" s="2"/>
    </row>
    <row r="1070" spans="9:16" ht="25.5" x14ac:dyDescent="0.25">
      <c r="I1070" s="62" t="s">
        <v>1305</v>
      </c>
      <c r="J1070" s="62" t="s">
        <v>188</v>
      </c>
      <c r="K1070" s="62" t="s">
        <v>205</v>
      </c>
      <c r="L1070" s="62" t="s">
        <v>1555</v>
      </c>
      <c r="M1070" s="2"/>
      <c r="N1070" s="2"/>
      <c r="O1070" s="2"/>
      <c r="P1070" s="2"/>
    </row>
    <row r="1071" spans="9:16" x14ac:dyDescent="0.25">
      <c r="I1071" s="62" t="s">
        <v>1306</v>
      </c>
      <c r="J1071" s="62" t="s">
        <v>171</v>
      </c>
      <c r="K1071" s="62" t="s">
        <v>172</v>
      </c>
      <c r="L1071" s="62" t="s">
        <v>171</v>
      </c>
      <c r="M1071" s="2"/>
      <c r="N1071" s="2"/>
      <c r="O1071" s="2"/>
      <c r="P1071" s="2"/>
    </row>
    <row r="1072" spans="9:16" x14ac:dyDescent="0.25">
      <c r="I1072" s="62" t="s">
        <v>1307</v>
      </c>
      <c r="J1072" s="62" t="s">
        <v>171</v>
      </c>
      <c r="K1072" s="62" t="s">
        <v>172</v>
      </c>
      <c r="L1072" s="62" t="s">
        <v>1555</v>
      </c>
      <c r="M1072" s="2"/>
      <c r="N1072" s="2"/>
      <c r="O1072" s="2"/>
      <c r="P1072" s="2"/>
    </row>
    <row r="1073" spans="9:16" x14ac:dyDescent="0.25">
      <c r="I1073" s="62" t="s">
        <v>1308</v>
      </c>
      <c r="J1073" s="62" t="s">
        <v>137</v>
      </c>
      <c r="K1073" s="62" t="s">
        <v>159</v>
      </c>
      <c r="L1073" s="62" t="s">
        <v>1555</v>
      </c>
      <c r="M1073" s="2"/>
      <c r="N1073" s="2"/>
      <c r="O1073" s="2"/>
      <c r="P1073" s="2"/>
    </row>
    <row r="1074" spans="9:16" ht="25.5" x14ac:dyDescent="0.25">
      <c r="I1074" s="62" t="s">
        <v>1309</v>
      </c>
      <c r="J1074" s="62" t="s">
        <v>166</v>
      </c>
      <c r="K1074" s="62" t="s">
        <v>167</v>
      </c>
      <c r="L1074" s="62" t="s">
        <v>1733</v>
      </c>
      <c r="M1074" s="2"/>
      <c r="N1074" s="2"/>
      <c r="O1074" s="2"/>
      <c r="P1074" s="2"/>
    </row>
    <row r="1075" spans="9:16" x14ac:dyDescent="0.25">
      <c r="I1075" s="62" t="s">
        <v>1310</v>
      </c>
      <c r="J1075" s="62" t="s">
        <v>216</v>
      </c>
      <c r="K1075" s="62" t="s">
        <v>217</v>
      </c>
      <c r="L1075" s="62" t="s">
        <v>1555</v>
      </c>
      <c r="M1075" s="2"/>
      <c r="N1075" s="2"/>
      <c r="O1075" s="2"/>
      <c r="P1075" s="2"/>
    </row>
    <row r="1076" spans="9:16" x14ac:dyDescent="0.25">
      <c r="I1076" s="62" t="s">
        <v>1311</v>
      </c>
      <c r="J1076" s="62" t="s">
        <v>137</v>
      </c>
      <c r="K1076" s="62" t="s">
        <v>159</v>
      </c>
      <c r="L1076" s="62" t="s">
        <v>1555</v>
      </c>
      <c r="M1076" s="2"/>
      <c r="N1076" s="2"/>
      <c r="O1076" s="2"/>
      <c r="P1076" s="2"/>
    </row>
    <row r="1077" spans="9:16" x14ac:dyDescent="0.25">
      <c r="I1077" s="62" t="s">
        <v>1312</v>
      </c>
      <c r="J1077" s="62" t="s">
        <v>216</v>
      </c>
      <c r="K1077" s="62" t="s">
        <v>217</v>
      </c>
      <c r="L1077" s="62" t="s">
        <v>1555</v>
      </c>
      <c r="M1077" s="2"/>
      <c r="N1077" s="2"/>
      <c r="O1077" s="2"/>
      <c r="P1077" s="2"/>
    </row>
    <row r="1078" spans="9:16" x14ac:dyDescent="0.25">
      <c r="I1078" s="62" t="s">
        <v>1313</v>
      </c>
      <c r="J1078" s="62" t="s">
        <v>299</v>
      </c>
      <c r="K1078" s="62" t="s">
        <v>300</v>
      </c>
      <c r="L1078" s="62" t="s">
        <v>1555</v>
      </c>
      <c r="M1078" s="2"/>
      <c r="N1078" s="2"/>
      <c r="O1078" s="2"/>
      <c r="P1078" s="2"/>
    </row>
    <row r="1079" spans="9:16" x14ac:dyDescent="0.25">
      <c r="I1079" s="62" t="s">
        <v>1314</v>
      </c>
      <c r="J1079" s="62" t="s">
        <v>188</v>
      </c>
      <c r="K1079" s="62" t="s">
        <v>189</v>
      </c>
      <c r="L1079" s="62" t="s">
        <v>1555</v>
      </c>
      <c r="M1079" s="2"/>
      <c r="N1079" s="2"/>
      <c r="O1079" s="2"/>
      <c r="P1079" s="2"/>
    </row>
    <row r="1080" spans="9:16" ht="38.25" x14ac:dyDescent="0.25">
      <c r="I1080" s="62" t="s">
        <v>1315</v>
      </c>
      <c r="J1080" s="62" t="s">
        <v>137</v>
      </c>
      <c r="K1080" s="62" t="s">
        <v>242</v>
      </c>
      <c r="L1080" s="62" t="s">
        <v>1726</v>
      </c>
      <c r="M1080" s="2"/>
      <c r="N1080" s="2"/>
      <c r="O1080" s="2"/>
      <c r="P1080" s="2"/>
    </row>
    <row r="1081" spans="9:16" x14ac:dyDescent="0.25">
      <c r="I1081" s="62" t="s">
        <v>1316</v>
      </c>
      <c r="J1081" s="62" t="s">
        <v>291</v>
      </c>
      <c r="K1081" s="62" t="s">
        <v>292</v>
      </c>
      <c r="L1081" s="62" t="s">
        <v>1736</v>
      </c>
      <c r="M1081" s="2"/>
      <c r="N1081" s="2"/>
      <c r="O1081" s="2"/>
      <c r="P1081" s="2"/>
    </row>
    <row r="1082" spans="9:16" ht="25.5" x14ac:dyDescent="0.25">
      <c r="I1082" s="62" t="s">
        <v>1317</v>
      </c>
      <c r="J1082" s="62" t="s">
        <v>476</v>
      </c>
      <c r="K1082" s="62" t="s">
        <v>214</v>
      </c>
      <c r="L1082" s="62" t="s">
        <v>476</v>
      </c>
      <c r="M1082" s="2"/>
      <c r="N1082" s="2"/>
      <c r="O1082" s="2"/>
      <c r="P1082" s="2"/>
    </row>
    <row r="1083" spans="9:16" x14ac:dyDescent="0.25">
      <c r="I1083" s="62" t="s">
        <v>1318</v>
      </c>
      <c r="J1083" s="62" t="s">
        <v>196</v>
      </c>
      <c r="K1083" s="62" t="s">
        <v>197</v>
      </c>
      <c r="L1083" s="62" t="s">
        <v>1555</v>
      </c>
      <c r="M1083" s="2"/>
      <c r="N1083" s="2"/>
      <c r="O1083" s="2"/>
      <c r="P1083" s="2"/>
    </row>
    <row r="1084" spans="9:16" x14ac:dyDescent="0.25">
      <c r="I1084" s="62" t="s">
        <v>1319</v>
      </c>
      <c r="J1084" s="62" t="s">
        <v>235</v>
      </c>
      <c r="K1084" s="62" t="s">
        <v>236</v>
      </c>
      <c r="L1084" s="62" t="s">
        <v>1555</v>
      </c>
      <c r="M1084" s="2"/>
      <c r="N1084" s="2"/>
      <c r="O1084" s="2"/>
      <c r="P1084" s="2"/>
    </row>
    <row r="1085" spans="9:16" ht="25.5" x14ac:dyDescent="0.25">
      <c r="I1085" s="62" t="s">
        <v>1320</v>
      </c>
      <c r="J1085" s="62" t="s">
        <v>192</v>
      </c>
      <c r="K1085" s="62" t="s">
        <v>193</v>
      </c>
      <c r="L1085" s="62" t="s">
        <v>1682</v>
      </c>
      <c r="M1085" s="2"/>
      <c r="N1085" s="2"/>
      <c r="O1085" s="2"/>
      <c r="P1085" s="2"/>
    </row>
    <row r="1086" spans="9:16" x14ac:dyDescent="0.25">
      <c r="I1086" s="62" t="s">
        <v>1321</v>
      </c>
      <c r="J1086" s="62" t="s">
        <v>137</v>
      </c>
      <c r="K1086" s="62" t="s">
        <v>242</v>
      </c>
      <c r="L1086" s="62" t="s">
        <v>1555</v>
      </c>
      <c r="M1086" s="2"/>
      <c r="N1086" s="2"/>
      <c r="O1086" s="2"/>
      <c r="P1086" s="2"/>
    </row>
    <row r="1087" spans="9:16" ht="51" x14ac:dyDescent="0.25">
      <c r="I1087" s="62" t="s">
        <v>1322</v>
      </c>
      <c r="J1087" s="62" t="s">
        <v>213</v>
      </c>
      <c r="K1087" s="62" t="s">
        <v>214</v>
      </c>
      <c r="L1087" s="62" t="s">
        <v>1694</v>
      </c>
      <c r="M1087" s="2"/>
      <c r="N1087" s="2"/>
      <c r="O1087" s="2"/>
      <c r="P1087" s="2"/>
    </row>
    <row r="1088" spans="9:16" x14ac:dyDescent="0.25">
      <c r="I1088" s="62" t="s">
        <v>1323</v>
      </c>
      <c r="J1088" s="62" t="s">
        <v>137</v>
      </c>
      <c r="K1088" s="62" t="s">
        <v>242</v>
      </c>
      <c r="L1088" s="62" t="s">
        <v>1555</v>
      </c>
      <c r="M1088" s="2"/>
      <c r="N1088" s="2"/>
      <c r="O1088" s="2"/>
      <c r="P1088" s="2"/>
    </row>
    <row r="1089" spans="9:16" x14ac:dyDescent="0.25">
      <c r="I1089" s="62" t="s">
        <v>1324</v>
      </c>
      <c r="J1089" s="62" t="s">
        <v>196</v>
      </c>
      <c r="K1089" s="62" t="s">
        <v>197</v>
      </c>
      <c r="L1089" s="62" t="s">
        <v>1555</v>
      </c>
      <c r="M1089" s="2"/>
      <c r="N1089" s="2"/>
      <c r="O1089" s="2"/>
      <c r="P1089" s="2"/>
    </row>
    <row r="1090" spans="9:16" x14ac:dyDescent="0.25">
      <c r="I1090" s="62" t="s">
        <v>1325</v>
      </c>
      <c r="J1090" s="62" t="s">
        <v>235</v>
      </c>
      <c r="K1090" s="62" t="s">
        <v>236</v>
      </c>
      <c r="L1090" s="62" t="s">
        <v>1555</v>
      </c>
      <c r="M1090" s="2"/>
      <c r="N1090" s="2"/>
      <c r="O1090" s="2"/>
      <c r="P1090" s="2"/>
    </row>
    <row r="1091" spans="9:16" x14ac:dyDescent="0.25">
      <c r="I1091" s="62" t="s">
        <v>1326</v>
      </c>
      <c r="J1091" s="62" t="s">
        <v>137</v>
      </c>
      <c r="K1091" s="62" t="s">
        <v>242</v>
      </c>
      <c r="L1091" s="62" t="s">
        <v>1555</v>
      </c>
      <c r="M1091" s="2"/>
      <c r="N1091" s="2"/>
      <c r="O1091" s="2"/>
      <c r="P1091" s="2"/>
    </row>
    <row r="1092" spans="9:16" x14ac:dyDescent="0.25">
      <c r="I1092" s="62" t="s">
        <v>1327</v>
      </c>
      <c r="J1092" s="62" t="s">
        <v>188</v>
      </c>
      <c r="K1092" s="62" t="s">
        <v>189</v>
      </c>
      <c r="L1092" s="62" t="s">
        <v>1555</v>
      </c>
      <c r="M1092" s="2"/>
      <c r="N1092" s="2"/>
      <c r="O1092" s="2"/>
      <c r="P1092" s="2"/>
    </row>
    <row r="1093" spans="9:16" x14ac:dyDescent="0.25">
      <c r="I1093" s="62" t="s">
        <v>1328</v>
      </c>
      <c r="J1093" s="62" t="s">
        <v>232</v>
      </c>
      <c r="K1093" s="62" t="s">
        <v>233</v>
      </c>
      <c r="L1093" s="62" t="s">
        <v>1555</v>
      </c>
      <c r="M1093" s="2"/>
      <c r="N1093" s="2"/>
      <c r="O1093" s="2"/>
      <c r="P1093" s="2"/>
    </row>
    <row r="1094" spans="9:16" x14ac:dyDescent="0.25">
      <c r="I1094" s="62" t="s">
        <v>1329</v>
      </c>
      <c r="J1094" s="62" t="s">
        <v>188</v>
      </c>
      <c r="K1094" s="62" t="s">
        <v>189</v>
      </c>
      <c r="L1094" s="62" t="s">
        <v>1555</v>
      </c>
      <c r="M1094" s="2"/>
      <c r="N1094" s="2"/>
      <c r="O1094" s="2"/>
      <c r="P1094" s="2"/>
    </row>
    <row r="1095" spans="9:16" x14ac:dyDescent="0.25">
      <c r="I1095" s="62" t="s">
        <v>1330</v>
      </c>
      <c r="J1095" s="62" t="s">
        <v>220</v>
      </c>
      <c r="K1095" s="62" t="s">
        <v>221</v>
      </c>
      <c r="L1095" s="62" t="s">
        <v>1555</v>
      </c>
      <c r="M1095" s="2"/>
      <c r="N1095" s="2"/>
      <c r="O1095" s="2"/>
      <c r="P1095" s="2"/>
    </row>
    <row r="1096" spans="9:16" x14ac:dyDescent="0.25">
      <c r="I1096" s="62" t="s">
        <v>1331</v>
      </c>
      <c r="J1096" s="62" t="s">
        <v>196</v>
      </c>
      <c r="K1096" s="62" t="s">
        <v>350</v>
      </c>
      <c r="L1096" s="62" t="s">
        <v>1555</v>
      </c>
      <c r="M1096" s="2"/>
      <c r="N1096" s="2"/>
      <c r="O1096" s="2"/>
      <c r="P1096" s="2"/>
    </row>
    <row r="1097" spans="9:16" x14ac:dyDescent="0.25">
      <c r="I1097" s="62" t="s">
        <v>1332</v>
      </c>
      <c r="J1097" s="62" t="s">
        <v>188</v>
      </c>
      <c r="K1097" s="62" t="s">
        <v>189</v>
      </c>
      <c r="L1097" s="62" t="s">
        <v>1555</v>
      </c>
      <c r="M1097" s="2"/>
      <c r="N1097" s="2"/>
      <c r="O1097" s="2"/>
      <c r="P1097" s="2"/>
    </row>
    <row r="1098" spans="9:16" x14ac:dyDescent="0.25">
      <c r="I1098" s="62" t="s">
        <v>1333</v>
      </c>
      <c r="J1098" s="62" t="s">
        <v>200</v>
      </c>
      <c r="K1098" s="62" t="s">
        <v>201</v>
      </c>
      <c r="L1098" s="62" t="s">
        <v>1555</v>
      </c>
      <c r="M1098" s="2"/>
      <c r="N1098" s="2"/>
      <c r="O1098" s="2"/>
      <c r="P1098" s="2"/>
    </row>
    <row r="1099" spans="9:16" x14ac:dyDescent="0.25">
      <c r="I1099" s="62" t="s">
        <v>1334</v>
      </c>
      <c r="J1099" s="62" t="s">
        <v>137</v>
      </c>
      <c r="K1099" s="62" t="s">
        <v>159</v>
      </c>
      <c r="L1099" s="62" t="s">
        <v>171</v>
      </c>
      <c r="M1099" s="2"/>
      <c r="N1099" s="2"/>
      <c r="O1099" s="2"/>
      <c r="P1099" s="2"/>
    </row>
    <row r="1100" spans="9:16" ht="25.5" x14ac:dyDescent="0.25">
      <c r="I1100" s="62" t="s">
        <v>1335</v>
      </c>
      <c r="J1100" s="62" t="s">
        <v>149</v>
      </c>
      <c r="K1100" s="62" t="s">
        <v>150</v>
      </c>
      <c r="L1100" s="62" t="s">
        <v>1555</v>
      </c>
      <c r="M1100" s="2"/>
      <c r="N1100" s="2"/>
      <c r="O1100" s="2"/>
      <c r="P1100" s="2"/>
    </row>
    <row r="1101" spans="9:16" x14ac:dyDescent="0.25">
      <c r="I1101" s="62" t="s">
        <v>1336</v>
      </c>
      <c r="J1101" s="62" t="s">
        <v>232</v>
      </c>
      <c r="K1101" s="62" t="s">
        <v>263</v>
      </c>
      <c r="L1101" s="62" t="s">
        <v>1555</v>
      </c>
      <c r="M1101" s="2"/>
      <c r="N1101" s="2"/>
      <c r="O1101" s="2"/>
      <c r="P1101" s="2"/>
    </row>
    <row r="1102" spans="9:16" x14ac:dyDescent="0.25">
      <c r="I1102" s="62" t="s">
        <v>1337</v>
      </c>
      <c r="J1102" s="62" t="s">
        <v>188</v>
      </c>
      <c r="K1102" s="62" t="s">
        <v>189</v>
      </c>
      <c r="L1102" s="62" t="s">
        <v>1555</v>
      </c>
      <c r="M1102" s="2"/>
      <c r="N1102" s="2"/>
      <c r="O1102" s="2"/>
      <c r="P1102" s="2"/>
    </row>
    <row r="1103" spans="9:16" ht="25.5" x14ac:dyDescent="0.25">
      <c r="I1103" s="62" t="s">
        <v>1338</v>
      </c>
      <c r="J1103" s="62" t="s">
        <v>149</v>
      </c>
      <c r="K1103" s="62" t="s">
        <v>150</v>
      </c>
      <c r="L1103" s="62" t="s">
        <v>1555</v>
      </c>
      <c r="M1103" s="2"/>
      <c r="N1103" s="2"/>
      <c r="O1103" s="2"/>
      <c r="P1103" s="2"/>
    </row>
    <row r="1104" spans="9:16" x14ac:dyDescent="0.25">
      <c r="I1104" s="62" t="s">
        <v>1339</v>
      </c>
      <c r="J1104" s="62" t="s">
        <v>229</v>
      </c>
      <c r="K1104" s="62" t="s">
        <v>230</v>
      </c>
      <c r="L1104" s="62" t="s">
        <v>1555</v>
      </c>
      <c r="M1104" s="2"/>
      <c r="N1104" s="2"/>
      <c r="O1104" s="2"/>
      <c r="P1104" s="2"/>
    </row>
    <row r="1105" spans="9:16" ht="25.5" x14ac:dyDescent="0.25">
      <c r="I1105" s="62" t="s">
        <v>1340</v>
      </c>
      <c r="J1105" s="62" t="s">
        <v>476</v>
      </c>
      <c r="K1105" s="62" t="s">
        <v>214</v>
      </c>
      <c r="L1105" s="62" t="s">
        <v>476</v>
      </c>
      <c r="M1105" s="2"/>
      <c r="N1105" s="2"/>
      <c r="O1105" s="2"/>
      <c r="P1105" s="2"/>
    </row>
    <row r="1106" spans="9:16" x14ac:dyDescent="0.25">
      <c r="I1106" s="62" t="s">
        <v>1341</v>
      </c>
      <c r="J1106" s="62" t="s">
        <v>188</v>
      </c>
      <c r="K1106" s="62" t="s">
        <v>189</v>
      </c>
      <c r="L1106" s="62" t="s">
        <v>1555</v>
      </c>
      <c r="M1106" s="2"/>
      <c r="N1106" s="2"/>
      <c r="O1106" s="2"/>
      <c r="P1106" s="2"/>
    </row>
    <row r="1107" spans="9:16" x14ac:dyDescent="0.25">
      <c r="I1107" s="62" t="s">
        <v>1342</v>
      </c>
      <c r="J1107" s="62" t="s">
        <v>235</v>
      </c>
      <c r="K1107" s="62" t="s">
        <v>236</v>
      </c>
      <c r="L1107" s="62" t="s">
        <v>1555</v>
      </c>
      <c r="M1107" s="2"/>
      <c r="N1107" s="2"/>
      <c r="O1107" s="2"/>
      <c r="P1107" s="2"/>
    </row>
    <row r="1108" spans="9:16" x14ac:dyDescent="0.25">
      <c r="I1108" s="62" t="s">
        <v>1343</v>
      </c>
      <c r="J1108" s="62" t="s">
        <v>200</v>
      </c>
      <c r="K1108" s="62" t="s">
        <v>201</v>
      </c>
      <c r="L1108" s="62" t="s">
        <v>1555</v>
      </c>
      <c r="M1108" s="2"/>
      <c r="N1108" s="2"/>
      <c r="O1108" s="2"/>
      <c r="P1108" s="2"/>
    </row>
    <row r="1109" spans="9:16" ht="25.5" x14ac:dyDescent="0.25">
      <c r="I1109" s="62" t="s">
        <v>1344</v>
      </c>
      <c r="J1109" s="62" t="s">
        <v>204</v>
      </c>
      <c r="K1109" s="62" t="s">
        <v>205</v>
      </c>
      <c r="L1109" s="62" t="s">
        <v>1555</v>
      </c>
      <c r="M1109" s="2"/>
      <c r="N1109" s="2"/>
      <c r="O1109" s="2"/>
      <c r="P1109" s="2"/>
    </row>
    <row r="1110" spans="9:16" x14ac:dyDescent="0.25">
      <c r="I1110" s="62" t="s">
        <v>1345</v>
      </c>
      <c r="J1110" s="62" t="s">
        <v>181</v>
      </c>
      <c r="K1110" s="62" t="s">
        <v>280</v>
      </c>
      <c r="L1110" s="62" t="s">
        <v>1555</v>
      </c>
      <c r="M1110" s="2"/>
      <c r="N1110" s="2"/>
      <c r="O1110" s="2"/>
      <c r="P1110" s="2"/>
    </row>
    <row r="1111" spans="9:16" x14ac:dyDescent="0.25">
      <c r="I1111" s="62" t="s">
        <v>1346</v>
      </c>
      <c r="J1111" s="62" t="s">
        <v>216</v>
      </c>
      <c r="K1111" s="62" t="s">
        <v>217</v>
      </c>
      <c r="L1111" s="62" t="s">
        <v>1555</v>
      </c>
      <c r="M1111" s="2"/>
      <c r="N1111" s="2"/>
      <c r="O1111" s="2"/>
      <c r="P1111" s="2"/>
    </row>
    <row r="1112" spans="9:16" x14ac:dyDescent="0.25">
      <c r="I1112" s="62" t="s">
        <v>1347</v>
      </c>
      <c r="J1112" s="62" t="s">
        <v>196</v>
      </c>
      <c r="K1112" s="62" t="s">
        <v>197</v>
      </c>
      <c r="L1112" s="62" t="s">
        <v>1555</v>
      </c>
      <c r="M1112" s="2"/>
      <c r="N1112" s="2"/>
      <c r="O1112" s="2"/>
      <c r="P1112" s="2"/>
    </row>
    <row r="1113" spans="9:16" x14ac:dyDescent="0.25">
      <c r="I1113" s="62" t="s">
        <v>1348</v>
      </c>
      <c r="J1113" s="62" t="s">
        <v>188</v>
      </c>
      <c r="K1113" s="62" t="s">
        <v>189</v>
      </c>
      <c r="L1113" s="62" t="s">
        <v>1555</v>
      </c>
      <c r="M1113" s="2"/>
      <c r="N1113" s="2"/>
      <c r="O1113" s="2"/>
      <c r="P1113" s="2"/>
    </row>
    <row r="1114" spans="9:16" x14ac:dyDescent="0.25">
      <c r="I1114" s="62" t="s">
        <v>1349</v>
      </c>
      <c r="J1114" s="62" t="s">
        <v>235</v>
      </c>
      <c r="K1114" s="62" t="s">
        <v>236</v>
      </c>
      <c r="L1114" s="62" t="s">
        <v>1555</v>
      </c>
      <c r="M1114" s="2"/>
      <c r="N1114" s="2"/>
      <c r="O1114" s="2"/>
      <c r="P1114" s="2"/>
    </row>
    <row r="1115" spans="9:16" x14ac:dyDescent="0.25">
      <c r="I1115" s="62" t="s">
        <v>1350</v>
      </c>
      <c r="J1115" s="62" t="s">
        <v>166</v>
      </c>
      <c r="K1115" s="62" t="s">
        <v>167</v>
      </c>
      <c r="L1115" s="62" t="s">
        <v>1555</v>
      </c>
      <c r="M1115" s="2"/>
      <c r="N1115" s="2"/>
      <c r="O1115" s="2"/>
      <c r="P1115" s="2"/>
    </row>
    <row r="1116" spans="9:16" x14ac:dyDescent="0.25">
      <c r="I1116" s="62" t="s">
        <v>1351</v>
      </c>
      <c r="J1116" s="62" t="s">
        <v>176</v>
      </c>
      <c r="K1116" s="62" t="s">
        <v>177</v>
      </c>
      <c r="L1116" s="62" t="s">
        <v>1555</v>
      </c>
      <c r="M1116" s="2"/>
      <c r="N1116" s="2"/>
      <c r="O1116" s="2"/>
      <c r="P1116" s="2"/>
    </row>
    <row r="1117" spans="9:16" x14ac:dyDescent="0.25">
      <c r="I1117" s="62" t="s">
        <v>1352</v>
      </c>
      <c r="J1117" s="62" t="s">
        <v>188</v>
      </c>
      <c r="K1117" s="62" t="s">
        <v>189</v>
      </c>
      <c r="L1117" s="62" t="s">
        <v>1555</v>
      </c>
      <c r="M1117" s="2"/>
      <c r="N1117" s="2"/>
      <c r="O1117" s="2"/>
      <c r="P1117" s="2"/>
    </row>
    <row r="1118" spans="9:16" x14ac:dyDescent="0.25">
      <c r="I1118" s="62" t="s">
        <v>1353</v>
      </c>
      <c r="J1118" s="62" t="s">
        <v>188</v>
      </c>
      <c r="K1118" s="62" t="s">
        <v>189</v>
      </c>
      <c r="L1118" s="62" t="s">
        <v>1555</v>
      </c>
      <c r="M1118" s="2"/>
      <c r="N1118" s="2"/>
      <c r="O1118" s="2"/>
      <c r="P1118" s="2"/>
    </row>
    <row r="1119" spans="9:16" x14ac:dyDescent="0.25">
      <c r="I1119" s="62" t="s">
        <v>1354</v>
      </c>
      <c r="J1119" s="62" t="s">
        <v>232</v>
      </c>
      <c r="K1119" s="62" t="s">
        <v>233</v>
      </c>
      <c r="L1119" s="62" t="s">
        <v>1555</v>
      </c>
      <c r="M1119" s="2"/>
      <c r="N1119" s="2"/>
      <c r="O1119" s="2"/>
      <c r="P1119" s="2"/>
    </row>
    <row r="1120" spans="9:16" ht="25.5" x14ac:dyDescent="0.25">
      <c r="I1120" s="62" t="s">
        <v>1355</v>
      </c>
      <c r="J1120" s="62" t="s">
        <v>166</v>
      </c>
      <c r="K1120" s="62" t="s">
        <v>167</v>
      </c>
      <c r="L1120" s="62" t="s">
        <v>1733</v>
      </c>
      <c r="M1120" s="2"/>
      <c r="N1120" s="2"/>
      <c r="O1120" s="2"/>
      <c r="P1120" s="2"/>
    </row>
    <row r="1121" spans="9:16" x14ac:dyDescent="0.25">
      <c r="I1121" s="62" t="s">
        <v>1356</v>
      </c>
      <c r="J1121" s="62" t="s">
        <v>200</v>
      </c>
      <c r="K1121" s="62" t="s">
        <v>201</v>
      </c>
      <c r="L1121" s="62" t="s">
        <v>1555</v>
      </c>
      <c r="M1121" s="2"/>
      <c r="N1121" s="2"/>
      <c r="O1121" s="2"/>
      <c r="P1121" s="2"/>
    </row>
    <row r="1122" spans="9:16" x14ac:dyDescent="0.25">
      <c r="I1122" s="62" t="s">
        <v>1357</v>
      </c>
      <c r="J1122" s="62" t="s">
        <v>188</v>
      </c>
      <c r="K1122" s="62" t="s">
        <v>189</v>
      </c>
      <c r="L1122" s="62" t="s">
        <v>1555</v>
      </c>
      <c r="M1122" s="2"/>
      <c r="N1122" s="2"/>
      <c r="O1122" s="2"/>
      <c r="P1122" s="2"/>
    </row>
    <row r="1123" spans="9:16" x14ac:dyDescent="0.25">
      <c r="I1123" s="62" t="s">
        <v>1358</v>
      </c>
      <c r="J1123" s="62" t="s">
        <v>210</v>
      </c>
      <c r="K1123" s="62" t="s">
        <v>211</v>
      </c>
      <c r="L1123" s="62" t="s">
        <v>1555</v>
      </c>
      <c r="M1123" s="2"/>
      <c r="N1123" s="2"/>
      <c r="O1123" s="2"/>
      <c r="P1123" s="2"/>
    </row>
    <row r="1124" spans="9:16" x14ac:dyDescent="0.25">
      <c r="I1124" s="62" t="s">
        <v>1359</v>
      </c>
      <c r="J1124" s="62" t="s">
        <v>176</v>
      </c>
      <c r="K1124" s="62" t="s">
        <v>177</v>
      </c>
      <c r="L1124" s="62" t="s">
        <v>1555</v>
      </c>
      <c r="M1124" s="2"/>
      <c r="N1124" s="2"/>
      <c r="O1124" s="2"/>
      <c r="P1124" s="2"/>
    </row>
    <row r="1125" spans="9:16" x14ac:dyDescent="0.25">
      <c r="I1125" s="62" t="s">
        <v>1360</v>
      </c>
      <c r="J1125" s="62" t="s">
        <v>137</v>
      </c>
      <c r="K1125" s="62" t="s">
        <v>242</v>
      </c>
      <c r="L1125" s="62" t="s">
        <v>1555</v>
      </c>
      <c r="M1125" s="2"/>
      <c r="N1125" s="2"/>
      <c r="O1125" s="2"/>
      <c r="P1125" s="2"/>
    </row>
    <row r="1126" spans="9:16" x14ac:dyDescent="0.25">
      <c r="I1126" s="62" t="s">
        <v>1361</v>
      </c>
      <c r="J1126" s="62" t="s">
        <v>137</v>
      </c>
      <c r="K1126" s="62" t="s">
        <v>242</v>
      </c>
      <c r="L1126" s="62" t="s">
        <v>1555</v>
      </c>
      <c r="M1126" s="2"/>
      <c r="N1126" s="2"/>
      <c r="O1126" s="2"/>
      <c r="P1126" s="2"/>
    </row>
    <row r="1127" spans="9:16" x14ac:dyDescent="0.25">
      <c r="I1127" s="62" t="s">
        <v>1362</v>
      </c>
      <c r="J1127" s="62" t="s">
        <v>421</v>
      </c>
      <c r="K1127" s="62" t="s">
        <v>314</v>
      </c>
      <c r="L1127" s="62" t="s">
        <v>1555</v>
      </c>
      <c r="M1127" s="2"/>
      <c r="N1127" s="2"/>
      <c r="O1127" s="2"/>
      <c r="P1127" s="2"/>
    </row>
    <row r="1128" spans="9:16" x14ac:dyDescent="0.25">
      <c r="I1128" s="62" t="s">
        <v>1363</v>
      </c>
      <c r="J1128" s="62" t="s">
        <v>137</v>
      </c>
      <c r="K1128" s="62" t="s">
        <v>242</v>
      </c>
      <c r="L1128" s="62" t="s">
        <v>1555</v>
      </c>
      <c r="M1128" s="2"/>
      <c r="N1128" s="2"/>
      <c r="O1128" s="2"/>
      <c r="P1128" s="2"/>
    </row>
    <row r="1129" spans="9:16" x14ac:dyDescent="0.25">
      <c r="I1129" s="62" t="s">
        <v>1364</v>
      </c>
      <c r="J1129" s="62" t="s">
        <v>137</v>
      </c>
      <c r="K1129" s="62" t="s">
        <v>242</v>
      </c>
      <c r="L1129" s="62" t="s">
        <v>1728</v>
      </c>
      <c r="M1129" s="2"/>
      <c r="N1129" s="2"/>
      <c r="O1129" s="2"/>
      <c r="P1129" s="2"/>
    </row>
    <row r="1130" spans="9:16" ht="25.5" x14ac:dyDescent="0.25">
      <c r="I1130" s="62" t="s">
        <v>1365</v>
      </c>
      <c r="J1130" s="62" t="s">
        <v>204</v>
      </c>
      <c r="K1130" s="62" t="s">
        <v>205</v>
      </c>
      <c r="L1130" s="62" t="s">
        <v>1555</v>
      </c>
      <c r="M1130" s="2"/>
      <c r="N1130" s="2"/>
      <c r="O1130" s="2"/>
      <c r="P1130" s="2"/>
    </row>
    <row r="1131" spans="9:16" x14ac:dyDescent="0.25">
      <c r="I1131" s="62" t="s">
        <v>1366</v>
      </c>
      <c r="J1131" s="62" t="s">
        <v>220</v>
      </c>
      <c r="K1131" s="62" t="s">
        <v>221</v>
      </c>
      <c r="L1131" s="62" t="s">
        <v>1555</v>
      </c>
      <c r="M1131" s="2"/>
      <c r="N1131" s="2"/>
      <c r="O1131" s="2"/>
      <c r="P1131" s="2"/>
    </row>
    <row r="1132" spans="9:16" x14ac:dyDescent="0.25">
      <c r="I1132" s="62" t="s">
        <v>1367</v>
      </c>
      <c r="J1132" s="62" t="s">
        <v>220</v>
      </c>
      <c r="K1132" s="62" t="s">
        <v>221</v>
      </c>
      <c r="L1132" s="62" t="s">
        <v>1555</v>
      </c>
      <c r="M1132" s="2"/>
      <c r="N1132" s="2"/>
      <c r="O1132" s="2"/>
      <c r="P1132" s="2"/>
    </row>
    <row r="1133" spans="9:16" x14ac:dyDescent="0.25">
      <c r="I1133" s="62" t="s">
        <v>1368</v>
      </c>
      <c r="J1133" s="62" t="s">
        <v>181</v>
      </c>
      <c r="K1133" s="62" t="s">
        <v>280</v>
      </c>
      <c r="L1133" s="62" t="s">
        <v>1734</v>
      </c>
      <c r="M1133" s="2"/>
      <c r="N1133" s="2"/>
      <c r="O1133" s="2"/>
      <c r="P1133" s="2"/>
    </row>
    <row r="1134" spans="9:16" x14ac:dyDescent="0.25">
      <c r="I1134" s="62" t="s">
        <v>1369</v>
      </c>
      <c r="J1134" s="62" t="s">
        <v>196</v>
      </c>
      <c r="K1134" s="62" t="s">
        <v>197</v>
      </c>
      <c r="L1134" s="62" t="s">
        <v>1555</v>
      </c>
      <c r="M1134" s="2"/>
      <c r="N1134" s="2"/>
      <c r="O1134" s="2"/>
      <c r="P1134" s="2"/>
    </row>
    <row r="1135" spans="9:16" x14ac:dyDescent="0.25">
      <c r="I1135" s="62" t="s">
        <v>1370</v>
      </c>
      <c r="J1135" s="62" t="s">
        <v>225</v>
      </c>
      <c r="K1135" s="62" t="s">
        <v>226</v>
      </c>
      <c r="L1135" s="62" t="s">
        <v>1555</v>
      </c>
      <c r="M1135" s="2"/>
      <c r="N1135" s="2"/>
      <c r="O1135" s="2"/>
      <c r="P1135" s="2"/>
    </row>
    <row r="1136" spans="9:16" ht="38.25" x14ac:dyDescent="0.25">
      <c r="I1136" s="62" t="s">
        <v>1371</v>
      </c>
      <c r="J1136" s="62" t="s">
        <v>137</v>
      </c>
      <c r="K1136" s="62" t="s">
        <v>242</v>
      </c>
      <c r="L1136" s="62" t="s">
        <v>1726</v>
      </c>
      <c r="M1136" s="2"/>
      <c r="N1136" s="2"/>
      <c r="O1136" s="2"/>
      <c r="P1136" s="2"/>
    </row>
    <row r="1137" spans="9:16" x14ac:dyDescent="0.25">
      <c r="I1137" s="62" t="s">
        <v>1372</v>
      </c>
      <c r="J1137" s="62" t="s">
        <v>220</v>
      </c>
      <c r="K1137" s="62" t="s">
        <v>221</v>
      </c>
      <c r="L1137" s="62" t="s">
        <v>1555</v>
      </c>
      <c r="M1137" s="2"/>
      <c r="N1137" s="2"/>
      <c r="O1137" s="2"/>
      <c r="P1137" s="2"/>
    </row>
    <row r="1138" spans="9:16" x14ac:dyDescent="0.25">
      <c r="I1138" s="62" t="s">
        <v>1373</v>
      </c>
      <c r="J1138" s="62" t="s">
        <v>232</v>
      </c>
      <c r="K1138" s="62" t="s">
        <v>263</v>
      </c>
      <c r="L1138" s="62" t="s">
        <v>1555</v>
      </c>
      <c r="M1138" s="2"/>
      <c r="N1138" s="2"/>
      <c r="O1138" s="2"/>
      <c r="P1138" s="2"/>
    </row>
    <row r="1139" spans="9:16" x14ac:dyDescent="0.25">
      <c r="I1139" s="62" t="s">
        <v>1374</v>
      </c>
      <c r="J1139" s="62" t="s">
        <v>188</v>
      </c>
      <c r="K1139" s="62" t="s">
        <v>189</v>
      </c>
      <c r="L1139" s="62" t="s">
        <v>1555</v>
      </c>
      <c r="M1139" s="2"/>
      <c r="N1139" s="2"/>
      <c r="O1139" s="2"/>
      <c r="P1139" s="2"/>
    </row>
    <row r="1140" spans="9:16" x14ac:dyDescent="0.25">
      <c r="I1140" s="62" t="s">
        <v>1375</v>
      </c>
      <c r="J1140" s="62" t="s">
        <v>188</v>
      </c>
      <c r="K1140" s="62" t="s">
        <v>189</v>
      </c>
      <c r="L1140" s="62" t="s">
        <v>1555</v>
      </c>
      <c r="M1140" s="2"/>
      <c r="N1140" s="2"/>
      <c r="O1140" s="2"/>
      <c r="P1140" s="2"/>
    </row>
    <row r="1141" spans="9:16" x14ac:dyDescent="0.25">
      <c r="I1141" s="62" t="s">
        <v>1376</v>
      </c>
      <c r="J1141" s="62" t="s">
        <v>225</v>
      </c>
      <c r="K1141" s="62" t="s">
        <v>226</v>
      </c>
      <c r="L1141" s="62" t="s">
        <v>1555</v>
      </c>
      <c r="M1141" s="2"/>
      <c r="N1141" s="2"/>
      <c r="O1141" s="2"/>
      <c r="P1141" s="2"/>
    </row>
  </sheetData>
  <autoFilter ref="A2:AE1141" xr:uid="{00000000-0001-0000-0700-000000000000}">
    <filterColumn colId="8" showButton="0"/>
    <filterColumn colId="9" showButton="0"/>
    <filterColumn colId="10" showButton="0"/>
  </autoFilter>
  <mergeCells count="4">
    <mergeCell ref="A1:F1"/>
    <mergeCell ref="G1:H1"/>
    <mergeCell ref="I2:L2"/>
    <mergeCell ref="I1:P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dimension ref="A1:BV13"/>
  <sheetViews>
    <sheetView topLeftCell="AE6" zoomScale="115" zoomScaleNormal="115" workbookViewId="0">
      <selection activeCell="AG7" sqref="AG7"/>
    </sheetView>
  </sheetViews>
  <sheetFormatPr baseColWidth="10" defaultColWidth="22.28515625" defaultRowHeight="16.5" x14ac:dyDescent="0.25"/>
  <cols>
    <col min="1" max="1" width="21.28515625" style="40" bestFit="1" customWidth="1"/>
    <col min="2" max="2" width="9.7109375" style="40" customWidth="1"/>
    <col min="3" max="3" width="22.28515625" style="40"/>
    <col min="4" max="4" width="9.5703125" style="40" customWidth="1"/>
    <col min="5" max="5" width="28" style="40" bestFit="1" customWidth="1"/>
    <col min="6" max="6" width="8.7109375" style="40" customWidth="1"/>
    <col min="7" max="7" width="24.7109375" style="40" bestFit="1" customWidth="1"/>
    <col min="8" max="8" width="9.5703125" style="40" customWidth="1"/>
    <col min="9" max="9" width="21.7109375" style="40" bestFit="1" customWidth="1"/>
    <col min="10" max="10" width="9.5703125" style="40" customWidth="1"/>
    <col min="11" max="11" width="22.28515625" style="40"/>
    <col min="12" max="12" width="9" style="40" customWidth="1"/>
    <col min="13" max="13" width="22.28515625" style="40"/>
    <col min="14" max="14" width="9" style="40" customWidth="1"/>
    <col min="15" max="15" width="18.5703125" style="40" customWidth="1"/>
    <col min="16" max="16" width="11" style="40" customWidth="1"/>
    <col min="17" max="17" width="28.28515625" style="40" customWidth="1"/>
    <col min="18" max="18" width="10.28515625" style="40" customWidth="1"/>
    <col min="19" max="19" width="22.28515625" style="40"/>
    <col min="20" max="20" width="9.5703125" style="40" customWidth="1"/>
    <col min="21" max="21" width="24.7109375" style="40" customWidth="1"/>
    <col min="22" max="22" width="7.7109375" style="40" bestFit="1" customWidth="1"/>
    <col min="23" max="23" width="25.7109375" style="40" customWidth="1"/>
    <col min="24" max="24" width="7.7109375" style="40" bestFit="1" customWidth="1"/>
    <col min="25" max="25" width="22.28515625" style="40"/>
    <col min="26" max="26" width="7.7109375" style="40" bestFit="1" customWidth="1"/>
    <col min="27" max="27" width="22.28515625" style="40"/>
    <col min="28" max="28" width="7.7109375" style="40" bestFit="1" customWidth="1"/>
    <col min="29" max="29" width="22.28515625" style="40"/>
    <col min="30" max="30" width="7.7109375" style="40" bestFit="1" customWidth="1"/>
    <col min="31" max="31" width="22.28515625" style="40"/>
    <col min="32" max="32" width="7.5703125" style="40" bestFit="1" customWidth="1"/>
    <col min="33" max="33" width="29.85546875" style="40" customWidth="1"/>
    <col min="34" max="34" width="7.5703125" style="40" bestFit="1" customWidth="1"/>
    <col min="35" max="35" width="22.28515625" style="40"/>
    <col min="36" max="36" width="7.5703125" style="40" bestFit="1" customWidth="1"/>
    <col min="37" max="37" width="22.7109375" style="40" customWidth="1"/>
    <col min="38" max="38" width="7.5703125" style="40" bestFit="1" customWidth="1"/>
    <col min="39" max="39" width="30.5703125" style="40" customWidth="1"/>
    <col min="40" max="40" width="7.7109375" style="40" bestFit="1" customWidth="1"/>
    <col min="41" max="41" width="38.42578125" style="40" customWidth="1"/>
    <col min="42" max="42" width="7.7109375" style="40" bestFit="1" customWidth="1"/>
    <col min="43" max="43" width="29" style="40" customWidth="1"/>
    <col min="44" max="44" width="7.7109375" style="40" bestFit="1" customWidth="1"/>
    <col min="45" max="45" width="25.7109375" style="40" customWidth="1"/>
    <col min="46" max="46" width="8.42578125" style="40" customWidth="1"/>
    <col min="47" max="47" width="24.7109375" style="40" customWidth="1"/>
    <col min="48" max="48" width="7.5703125" style="40" bestFit="1" customWidth="1"/>
    <col min="49" max="49" width="34.7109375" style="40" customWidth="1"/>
    <col min="50" max="50" width="10.28515625" style="40" customWidth="1"/>
    <col min="51" max="51" width="26.7109375" style="40" customWidth="1"/>
    <col min="52" max="52" width="7.7109375" style="40" customWidth="1"/>
    <col min="53" max="53" width="33.28515625" style="40" customWidth="1"/>
    <col min="54" max="54" width="7.7109375" style="40" bestFit="1" customWidth="1"/>
    <col min="55" max="55" width="31.28515625" style="40" customWidth="1"/>
    <col min="56" max="56" width="7.7109375" style="40" customWidth="1"/>
    <col min="57" max="57" width="27.42578125" style="40" customWidth="1"/>
    <col min="58" max="58" width="7.7109375" style="40" customWidth="1"/>
    <col min="59" max="59" width="28.7109375" style="40" customWidth="1"/>
    <col min="60" max="60" width="7.7109375" style="40" bestFit="1" customWidth="1"/>
    <col min="61" max="61" width="24.28515625" style="40" customWidth="1"/>
    <col min="62" max="62" width="7.7109375" style="40" bestFit="1" customWidth="1"/>
    <col min="63" max="63" width="27.28515625" style="40" customWidth="1"/>
    <col min="64" max="64" width="14.28515625" style="40" customWidth="1"/>
    <col min="65" max="65" width="24" style="40" customWidth="1"/>
    <col min="66" max="66" width="10.28515625" style="40" bestFit="1" customWidth="1"/>
    <col min="67" max="67" width="22.28515625" style="40"/>
    <col min="68" max="68" width="10.28515625" style="40" bestFit="1" customWidth="1"/>
    <col min="69" max="69" width="19.7109375" style="40" customWidth="1"/>
    <col min="70" max="70" width="10.28515625" style="40" bestFit="1" customWidth="1"/>
    <col min="71" max="71" width="22.28515625" style="40"/>
    <col min="72" max="72" width="7.7109375" style="40" bestFit="1" customWidth="1"/>
    <col min="73" max="73" width="22.28515625" style="40"/>
    <col min="74" max="74" width="7.7109375" style="40" bestFit="1" customWidth="1"/>
    <col min="75" max="16384" width="22.28515625" style="40"/>
  </cols>
  <sheetData>
    <row r="1" spans="1:74" ht="15" customHeight="1" x14ac:dyDescent="0.25">
      <c r="A1" s="715" t="s">
        <v>1737</v>
      </c>
      <c r="B1" s="715"/>
      <c r="C1" s="715"/>
      <c r="D1" s="715"/>
      <c r="E1" s="715"/>
      <c r="F1" s="715"/>
      <c r="G1" s="715"/>
      <c r="H1" s="715"/>
      <c r="I1" s="720" t="s">
        <v>1738</v>
      </c>
      <c r="J1" s="721"/>
      <c r="K1" s="721"/>
      <c r="L1" s="721"/>
      <c r="M1" s="721"/>
      <c r="N1" s="721"/>
      <c r="O1" s="721"/>
      <c r="P1" s="721"/>
      <c r="Q1" s="721"/>
      <c r="R1" s="721"/>
      <c r="S1" s="721"/>
      <c r="T1" s="721"/>
      <c r="U1" s="721"/>
      <c r="V1" s="721"/>
      <c r="W1" s="721"/>
      <c r="X1" s="721"/>
      <c r="Y1" s="721"/>
      <c r="Z1" s="721"/>
      <c r="AA1" s="721"/>
      <c r="AB1" s="721"/>
      <c r="AC1" s="721"/>
      <c r="AD1" s="721"/>
      <c r="AE1" s="721"/>
      <c r="AF1" s="721"/>
      <c r="AG1" s="713" t="s">
        <v>1739</v>
      </c>
      <c r="AH1" s="713"/>
      <c r="AI1" s="713"/>
      <c r="AJ1" s="713"/>
      <c r="AK1" s="713"/>
      <c r="AL1" s="713"/>
      <c r="AM1" s="713"/>
      <c r="AN1" s="713"/>
      <c r="AO1" s="713"/>
      <c r="AP1" s="713"/>
      <c r="AQ1" s="713"/>
      <c r="AR1" s="713"/>
      <c r="AS1" s="713"/>
      <c r="AT1" s="713"/>
      <c r="AU1" s="713"/>
      <c r="AV1" s="713"/>
      <c r="AW1" s="713"/>
      <c r="AX1" s="713"/>
      <c r="AY1" s="713"/>
      <c r="AZ1" s="713"/>
      <c r="BA1" s="713"/>
      <c r="BB1" s="713"/>
      <c r="BC1" s="713"/>
      <c r="BD1" s="713"/>
      <c r="BE1" s="713"/>
      <c r="BF1" s="713"/>
      <c r="BG1" s="713"/>
      <c r="BH1" s="713"/>
      <c r="BI1" s="713"/>
      <c r="BJ1" s="714"/>
      <c r="BK1" s="711" t="s">
        <v>1740</v>
      </c>
      <c r="BL1" s="711"/>
      <c r="BM1" s="711"/>
      <c r="BN1" s="711"/>
      <c r="BO1" s="711"/>
      <c r="BP1" s="711"/>
      <c r="BQ1" s="711"/>
      <c r="BR1" s="711"/>
      <c r="BS1" s="711"/>
      <c r="BT1" s="711"/>
      <c r="BU1" s="711"/>
      <c r="BV1" s="711"/>
    </row>
    <row r="2" spans="1:74" ht="20.25" customHeight="1" x14ac:dyDescent="0.25">
      <c r="A2" s="716" t="s">
        <v>1741</v>
      </c>
      <c r="B2" s="716"/>
      <c r="C2" s="716"/>
      <c r="D2" s="716"/>
      <c r="E2" s="716"/>
      <c r="F2" s="716"/>
      <c r="G2" s="716"/>
      <c r="H2" s="717"/>
      <c r="I2" s="718" t="s">
        <v>1742</v>
      </c>
      <c r="J2" s="712"/>
      <c r="K2" s="712"/>
      <c r="L2" s="712"/>
      <c r="M2" s="712"/>
      <c r="N2" s="712"/>
      <c r="O2" s="712"/>
      <c r="P2" s="719"/>
      <c r="Q2" s="712" t="s">
        <v>1743</v>
      </c>
      <c r="R2" s="712"/>
      <c r="S2" s="712"/>
      <c r="T2" s="712"/>
      <c r="U2" s="712"/>
      <c r="V2" s="712"/>
      <c r="W2" s="719" t="s">
        <v>1744</v>
      </c>
      <c r="X2" s="722"/>
      <c r="Y2" s="722"/>
      <c r="Z2" s="722"/>
      <c r="AA2" s="722"/>
      <c r="AB2" s="722"/>
      <c r="AC2" s="722"/>
      <c r="AD2" s="722"/>
      <c r="AE2" s="722"/>
      <c r="AF2" s="718"/>
      <c r="AG2" s="707" t="s">
        <v>1745</v>
      </c>
      <c r="AH2" s="708"/>
      <c r="AI2" s="708"/>
      <c r="AJ2" s="708"/>
      <c r="AK2" s="708"/>
      <c r="AL2" s="709"/>
      <c r="AM2" s="707" t="s">
        <v>1746</v>
      </c>
      <c r="AN2" s="708"/>
      <c r="AO2" s="708"/>
      <c r="AP2" s="709"/>
      <c r="AQ2" s="707" t="s">
        <v>1747</v>
      </c>
      <c r="AR2" s="708"/>
      <c r="AS2" s="708"/>
      <c r="AT2" s="708"/>
      <c r="AU2" s="709"/>
      <c r="AV2" s="117"/>
      <c r="AW2" s="707" t="s">
        <v>1748</v>
      </c>
      <c r="AX2" s="709"/>
      <c r="AY2" s="707" t="s">
        <v>1749</v>
      </c>
      <c r="AZ2" s="708"/>
      <c r="BA2" s="708"/>
      <c r="BB2" s="708"/>
      <c r="BC2" s="707" t="s">
        <v>1750</v>
      </c>
      <c r="BD2" s="708"/>
      <c r="BE2" s="708"/>
      <c r="BF2" s="708"/>
      <c r="BG2" s="708"/>
      <c r="BH2" s="708"/>
      <c r="BI2" s="708"/>
      <c r="BJ2" s="709"/>
      <c r="BK2" s="710" t="s">
        <v>1751</v>
      </c>
      <c r="BL2" s="710"/>
      <c r="BM2" s="710"/>
      <c r="BN2" s="710"/>
      <c r="BO2" s="710" t="s">
        <v>1752</v>
      </c>
      <c r="BP2" s="710"/>
      <c r="BQ2" s="710"/>
      <c r="BR2" s="710"/>
      <c r="BS2" s="710"/>
      <c r="BT2" s="710"/>
      <c r="BU2" s="710"/>
      <c r="BV2" s="710"/>
    </row>
    <row r="3" spans="1:74" ht="15" customHeight="1" x14ac:dyDescent="0.25">
      <c r="A3" s="44" t="s">
        <v>1753</v>
      </c>
      <c r="B3" s="44" t="s">
        <v>1754</v>
      </c>
      <c r="C3" s="44" t="s">
        <v>1755</v>
      </c>
      <c r="D3" s="44" t="s">
        <v>1754</v>
      </c>
      <c r="E3" s="44" t="s">
        <v>1756</v>
      </c>
      <c r="F3" s="44" t="s">
        <v>1754</v>
      </c>
      <c r="G3" s="44" t="s">
        <v>1757</v>
      </c>
      <c r="H3" s="44" t="s">
        <v>1754</v>
      </c>
      <c r="I3" s="131" t="s">
        <v>1758</v>
      </c>
      <c r="J3" s="45" t="s">
        <v>1754</v>
      </c>
      <c r="K3" s="45" t="s">
        <v>1759</v>
      </c>
      <c r="L3" s="44" t="s">
        <v>1754</v>
      </c>
      <c r="M3" s="45" t="s">
        <v>1760</v>
      </c>
      <c r="N3" s="44" t="s">
        <v>1754</v>
      </c>
      <c r="O3" s="45" t="s">
        <v>1761</v>
      </c>
      <c r="P3" s="44" t="s">
        <v>1754</v>
      </c>
      <c r="Q3" s="46" t="s">
        <v>1762</v>
      </c>
      <c r="R3" s="46" t="s">
        <v>1754</v>
      </c>
      <c r="S3" s="130" t="s">
        <v>1763</v>
      </c>
      <c r="T3" s="46" t="s">
        <v>1754</v>
      </c>
      <c r="U3" s="46" t="s">
        <v>1764</v>
      </c>
      <c r="V3" s="46" t="s">
        <v>1754</v>
      </c>
      <c r="W3" s="46" t="s">
        <v>1765</v>
      </c>
      <c r="X3" s="46" t="s">
        <v>1754</v>
      </c>
      <c r="Y3" s="46" t="s">
        <v>1766</v>
      </c>
      <c r="Z3" s="46" t="s">
        <v>1754</v>
      </c>
      <c r="AA3" s="130" t="s">
        <v>1767</v>
      </c>
      <c r="AB3" s="46" t="s">
        <v>1754</v>
      </c>
      <c r="AC3" s="47" t="s">
        <v>1768</v>
      </c>
      <c r="AD3" s="46" t="s">
        <v>1754</v>
      </c>
      <c r="AE3" s="46" t="s">
        <v>1769</v>
      </c>
      <c r="AF3" s="46" t="s">
        <v>1754</v>
      </c>
      <c r="AG3" s="46" t="s">
        <v>1770</v>
      </c>
      <c r="AH3" s="46" t="s">
        <v>1754</v>
      </c>
      <c r="AI3" s="46" t="s">
        <v>1771</v>
      </c>
      <c r="AJ3" s="46" t="s">
        <v>1754</v>
      </c>
      <c r="AK3" s="130" t="s">
        <v>1772</v>
      </c>
      <c r="AL3" s="46" t="s">
        <v>1773</v>
      </c>
      <c r="AM3" s="130" t="s">
        <v>1774</v>
      </c>
      <c r="AN3" s="46" t="s">
        <v>1754</v>
      </c>
      <c r="AO3" s="130" t="s">
        <v>1775</v>
      </c>
      <c r="AP3" s="46" t="s">
        <v>1754</v>
      </c>
      <c r="AQ3" s="46" t="s">
        <v>1776</v>
      </c>
      <c r="AR3" s="46" t="s">
        <v>1754</v>
      </c>
      <c r="AS3" s="45" t="s">
        <v>1777</v>
      </c>
      <c r="AT3" s="46" t="s">
        <v>1754</v>
      </c>
      <c r="AU3" s="45" t="s">
        <v>1778</v>
      </c>
      <c r="AV3" s="46" t="s">
        <v>1754</v>
      </c>
      <c r="AW3" s="45" t="s">
        <v>1779</v>
      </c>
      <c r="AX3" s="46" t="s">
        <v>1754</v>
      </c>
      <c r="AY3" s="45" t="s">
        <v>1780</v>
      </c>
      <c r="AZ3" s="45" t="s">
        <v>1754</v>
      </c>
      <c r="BA3" s="45" t="s">
        <v>1781</v>
      </c>
      <c r="BB3" s="45" t="s">
        <v>1754</v>
      </c>
      <c r="BC3" s="45" t="s">
        <v>1782</v>
      </c>
      <c r="BD3" s="45" t="s">
        <v>1754</v>
      </c>
      <c r="BE3" s="45" t="s">
        <v>1783</v>
      </c>
      <c r="BF3" s="45" t="s">
        <v>1754</v>
      </c>
      <c r="BG3" s="129" t="s">
        <v>1784</v>
      </c>
      <c r="BH3" s="45" t="s">
        <v>1754</v>
      </c>
      <c r="BI3" s="129" t="s">
        <v>1785</v>
      </c>
      <c r="BJ3" s="45" t="s">
        <v>1754</v>
      </c>
      <c r="BK3" s="45" t="s">
        <v>1786</v>
      </c>
      <c r="BL3" s="45" t="s">
        <v>1754</v>
      </c>
      <c r="BM3" s="45" t="s">
        <v>1787</v>
      </c>
      <c r="BN3" s="45" t="s">
        <v>1754</v>
      </c>
      <c r="BO3" s="45" t="s">
        <v>1788</v>
      </c>
      <c r="BP3" s="45" t="s">
        <v>1754</v>
      </c>
      <c r="BQ3" s="45" t="s">
        <v>1789</v>
      </c>
      <c r="BR3" s="46" t="s">
        <v>1773</v>
      </c>
      <c r="BS3" s="46" t="s">
        <v>1790</v>
      </c>
      <c r="BT3" s="46" t="s">
        <v>1754</v>
      </c>
      <c r="BU3" s="46" t="s">
        <v>1791</v>
      </c>
      <c r="BV3" s="103" t="s">
        <v>1754</v>
      </c>
    </row>
    <row r="4" spans="1:74" ht="82.5" x14ac:dyDescent="0.25">
      <c r="A4" s="48" t="s">
        <v>1792</v>
      </c>
      <c r="B4" s="49">
        <v>0</v>
      </c>
      <c r="C4" s="48" t="s">
        <v>1793</v>
      </c>
      <c r="D4" s="49">
        <f>Table7[[#This Row],[Puntaje]]</f>
        <v>0</v>
      </c>
      <c r="E4" s="48" t="s">
        <v>1794</v>
      </c>
      <c r="F4" s="49">
        <f>Tabla3[[#This Row],[Puntaje]]</f>
        <v>0</v>
      </c>
      <c r="G4" s="48" t="s">
        <v>1795</v>
      </c>
      <c r="H4" s="50">
        <v>0</v>
      </c>
      <c r="I4" s="96" t="s">
        <v>1796</v>
      </c>
      <c r="J4" s="49" t="s">
        <v>1797</v>
      </c>
      <c r="K4" s="41" t="s">
        <v>1798</v>
      </c>
      <c r="L4" s="49">
        <v>0</v>
      </c>
      <c r="M4" s="41" t="s">
        <v>1799</v>
      </c>
      <c r="N4" s="49">
        <v>0</v>
      </c>
      <c r="O4" s="41" t="s">
        <v>1800</v>
      </c>
      <c r="P4" s="49">
        <v>0</v>
      </c>
      <c r="Q4" s="41" t="s">
        <v>1801</v>
      </c>
      <c r="R4" s="49">
        <v>0</v>
      </c>
      <c r="S4" s="41" t="s">
        <v>1802</v>
      </c>
      <c r="T4" s="49" t="s">
        <v>1797</v>
      </c>
      <c r="U4" s="41" t="s">
        <v>1800</v>
      </c>
      <c r="V4" s="49">
        <v>0</v>
      </c>
      <c r="W4" s="41" t="s">
        <v>1803</v>
      </c>
      <c r="X4" s="49">
        <v>0</v>
      </c>
      <c r="Y4" s="41" t="s">
        <v>1804</v>
      </c>
      <c r="Z4" s="49">
        <v>0</v>
      </c>
      <c r="AA4" s="41" t="s">
        <v>1800</v>
      </c>
      <c r="AB4" s="49" t="s">
        <v>1797</v>
      </c>
      <c r="AC4" s="41" t="s">
        <v>1805</v>
      </c>
      <c r="AD4" s="49">
        <v>0</v>
      </c>
      <c r="AE4" s="92" t="s">
        <v>1806</v>
      </c>
      <c r="AF4" s="49">
        <v>0</v>
      </c>
      <c r="AG4" s="42" t="s">
        <v>1807</v>
      </c>
      <c r="AH4" s="49">
        <v>0</v>
      </c>
      <c r="AI4" s="51" t="s">
        <v>1808</v>
      </c>
      <c r="AJ4" s="53">
        <v>0</v>
      </c>
      <c r="AK4" s="51" t="s">
        <v>1809</v>
      </c>
      <c r="AL4" s="49" t="s">
        <v>1797</v>
      </c>
      <c r="AM4" s="51" t="s">
        <v>1810</v>
      </c>
      <c r="AN4" s="49">
        <v>0</v>
      </c>
      <c r="AO4" s="51" t="s">
        <v>1811</v>
      </c>
      <c r="AP4" s="49" t="s">
        <v>1797</v>
      </c>
      <c r="AQ4" s="42" t="s">
        <v>1812</v>
      </c>
      <c r="AR4" s="49">
        <v>0</v>
      </c>
      <c r="AS4" s="51" t="s">
        <v>1813</v>
      </c>
      <c r="AT4" s="49">
        <v>0</v>
      </c>
      <c r="AU4" s="51" t="s">
        <v>1814</v>
      </c>
      <c r="AV4" s="49">
        <v>0</v>
      </c>
      <c r="AW4" s="49" t="s">
        <v>1815</v>
      </c>
      <c r="AX4" s="49">
        <v>0</v>
      </c>
      <c r="AY4" s="51" t="s">
        <v>1816</v>
      </c>
      <c r="AZ4" s="49">
        <v>0</v>
      </c>
      <c r="BA4" s="51" t="s">
        <v>1817</v>
      </c>
      <c r="BB4" s="49">
        <v>0</v>
      </c>
      <c r="BC4" s="51" t="s">
        <v>1818</v>
      </c>
      <c r="BD4" s="49">
        <v>0</v>
      </c>
      <c r="BE4" s="51" t="s">
        <v>1819</v>
      </c>
      <c r="BF4" s="50">
        <v>0</v>
      </c>
      <c r="BG4" s="51" t="s">
        <v>1820</v>
      </c>
      <c r="BH4" s="49" t="s">
        <v>1797</v>
      </c>
      <c r="BI4" s="51" t="s">
        <v>1821</v>
      </c>
      <c r="BJ4" s="49" t="s">
        <v>1797</v>
      </c>
      <c r="BK4" s="52" t="s">
        <v>1822</v>
      </c>
      <c r="BL4" s="49">
        <v>0</v>
      </c>
      <c r="BM4" s="43" t="s">
        <v>1808</v>
      </c>
      <c r="BN4" s="49">
        <v>0</v>
      </c>
      <c r="BO4" s="43" t="s">
        <v>1806</v>
      </c>
      <c r="BP4" s="49">
        <v>0</v>
      </c>
      <c r="BQ4" s="43" t="s">
        <v>1804</v>
      </c>
      <c r="BR4" s="49">
        <v>0</v>
      </c>
      <c r="BS4" s="43" t="s">
        <v>1808</v>
      </c>
      <c r="BT4" s="49">
        <v>0</v>
      </c>
      <c r="BU4" s="43" t="s">
        <v>1808</v>
      </c>
      <c r="BV4" s="49">
        <v>0</v>
      </c>
    </row>
    <row r="5" spans="1:74" ht="132" x14ac:dyDescent="0.25">
      <c r="A5" s="49" t="s">
        <v>1823</v>
      </c>
      <c r="B5" s="49">
        <f t="shared" ref="B5" si="0">(2.5*30)/100</f>
        <v>0.75</v>
      </c>
      <c r="C5" s="49" t="s">
        <v>1824</v>
      </c>
      <c r="D5" s="49">
        <f>Table7[[#This Row],[Puntaje]]</f>
        <v>1.25</v>
      </c>
      <c r="E5" s="49" t="s">
        <v>1825</v>
      </c>
      <c r="F5" s="49">
        <f>Tabla3[[#This Row],[Puntaje]]</f>
        <v>1.25</v>
      </c>
      <c r="G5" s="49" t="s">
        <v>1826</v>
      </c>
      <c r="H5" s="50">
        <f>H6/2</f>
        <v>1.25</v>
      </c>
      <c r="I5" s="54" t="s">
        <v>1827</v>
      </c>
      <c r="J5" s="49" t="s">
        <v>1797</v>
      </c>
      <c r="K5" s="49" t="s">
        <v>1828</v>
      </c>
      <c r="L5" s="49">
        <f>(((7.5/3))*30)/100</f>
        <v>0.75</v>
      </c>
      <c r="M5" s="49" t="s">
        <v>1829</v>
      </c>
      <c r="N5" s="49">
        <f>(((7.5/3))*50)/100</f>
        <v>1.25</v>
      </c>
      <c r="O5" s="49" t="s">
        <v>1830</v>
      </c>
      <c r="P5" s="49">
        <f>(((7.5/3))*50)/100</f>
        <v>1.25</v>
      </c>
      <c r="Q5" s="49" t="s">
        <v>1831</v>
      </c>
      <c r="R5" s="49">
        <f>(((7.5/2))*50)/100</f>
        <v>1.875</v>
      </c>
      <c r="S5" s="49" t="s">
        <v>1832</v>
      </c>
      <c r="T5" s="49" t="s">
        <v>1797</v>
      </c>
      <c r="U5" s="49" t="s">
        <v>1833</v>
      </c>
      <c r="V5" s="49">
        <f>(((7.5/2))*50)/100</f>
        <v>1.875</v>
      </c>
      <c r="W5" s="53" t="s">
        <v>1834</v>
      </c>
      <c r="X5" s="49">
        <f>(((7.5/4))*50)/100</f>
        <v>0.9375</v>
      </c>
      <c r="Y5" s="53" t="s">
        <v>1835</v>
      </c>
      <c r="Z5" s="49">
        <f>(((7.5/4))*50)/100</f>
        <v>0.9375</v>
      </c>
      <c r="AA5" s="53" t="s">
        <v>1836</v>
      </c>
      <c r="AB5" s="49" t="s">
        <v>1797</v>
      </c>
      <c r="AC5" s="53" t="s">
        <v>1837</v>
      </c>
      <c r="AD5" s="49">
        <f>(((7.5/4))*50)/100</f>
        <v>0.9375</v>
      </c>
      <c r="AE5" s="94" t="s">
        <v>1838</v>
      </c>
      <c r="AF5" s="49">
        <f>(((7.5/4))*50)/100</f>
        <v>0.9375</v>
      </c>
      <c r="AG5" s="95" t="s">
        <v>1839</v>
      </c>
      <c r="AH5" s="49">
        <f>AJ6</f>
        <v>2.85</v>
      </c>
      <c r="AI5" s="49" t="s">
        <v>1840</v>
      </c>
      <c r="AJ5" s="53">
        <f>AJ6/2</f>
        <v>1.425</v>
      </c>
      <c r="AK5" s="53" t="s">
        <v>1841</v>
      </c>
      <c r="AL5" s="49" t="s">
        <v>1797</v>
      </c>
      <c r="AM5" s="49" t="s">
        <v>1842</v>
      </c>
      <c r="AN5" s="49">
        <f>5.7/2</f>
        <v>2.85</v>
      </c>
      <c r="AO5" s="49" t="s">
        <v>1843</v>
      </c>
      <c r="AP5" s="49" t="s">
        <v>1797</v>
      </c>
      <c r="AQ5" s="54" t="s">
        <v>1844</v>
      </c>
      <c r="AR5" s="49">
        <f>AT5</f>
        <v>0.95000000000000007</v>
      </c>
      <c r="AS5" s="49" t="s">
        <v>1845</v>
      </c>
      <c r="AT5" s="49">
        <f>AV5</f>
        <v>0.95000000000000007</v>
      </c>
      <c r="AU5" s="49" t="s">
        <v>1846</v>
      </c>
      <c r="AV5" s="49">
        <f>AV6/2</f>
        <v>0.95000000000000007</v>
      </c>
      <c r="AW5" s="51" t="s">
        <v>1847</v>
      </c>
      <c r="AX5" s="49">
        <f>AX6/2</f>
        <v>2.88</v>
      </c>
      <c r="AY5" s="49" t="s">
        <v>1848</v>
      </c>
      <c r="AZ5" s="49">
        <f>(AZ6*50)/100</f>
        <v>1.425</v>
      </c>
      <c r="BA5" s="49" t="s">
        <v>1849</v>
      </c>
      <c r="BB5" s="49">
        <f>(BB6*50)/100</f>
        <v>1.425</v>
      </c>
      <c r="BC5" s="49" t="s">
        <v>1850</v>
      </c>
      <c r="BD5" s="49">
        <f>(BD7*30)/100</f>
        <v>0.85499999999999998</v>
      </c>
      <c r="BE5" s="49" t="s">
        <v>1851</v>
      </c>
      <c r="BF5" s="50">
        <f>BF6/2</f>
        <v>1.425</v>
      </c>
      <c r="BG5" s="49" t="s">
        <v>1852</v>
      </c>
      <c r="BH5" s="49" t="s">
        <v>1797</v>
      </c>
      <c r="BI5" s="49" t="s">
        <v>1853</v>
      </c>
      <c r="BJ5" s="49" t="s">
        <v>1797</v>
      </c>
      <c r="BK5" s="54" t="s">
        <v>1854</v>
      </c>
      <c r="BL5" s="49">
        <f>(2.5*50)/100</f>
        <v>1.25</v>
      </c>
      <c r="BM5" s="49" t="s">
        <v>1840</v>
      </c>
      <c r="BN5" s="49">
        <v>2.5</v>
      </c>
      <c r="BO5" s="49" t="s">
        <v>1838</v>
      </c>
      <c r="BP5" s="49">
        <f>(1.25*50)/100</f>
        <v>0.625</v>
      </c>
      <c r="BQ5" s="49" t="s">
        <v>1855</v>
      </c>
      <c r="BR5" s="49">
        <f>(1.25*50)/100</f>
        <v>0.625</v>
      </c>
      <c r="BS5" s="49" t="s">
        <v>1840</v>
      </c>
      <c r="BT5" s="49">
        <v>1.25</v>
      </c>
      <c r="BU5" s="49" t="s">
        <v>1840</v>
      </c>
      <c r="BV5" s="49">
        <v>1.25</v>
      </c>
    </row>
    <row r="6" spans="1:74" ht="132" x14ac:dyDescent="0.25">
      <c r="A6" s="48" t="s">
        <v>1856</v>
      </c>
      <c r="B6" s="49">
        <f>(2.5*60)/100</f>
        <v>1.5</v>
      </c>
      <c r="C6" s="48" t="s">
        <v>1857</v>
      </c>
      <c r="D6" s="49">
        <f>Table7[[#This Row],[Puntaje]]</f>
        <v>2.5</v>
      </c>
      <c r="E6" s="48" t="s">
        <v>1858</v>
      </c>
      <c r="F6" s="49">
        <f>Tabla3[[#This Row],[Puntaje]]</f>
        <v>2.5</v>
      </c>
      <c r="G6" s="48" t="s">
        <v>1859</v>
      </c>
      <c r="H6" s="50">
        <f t="shared" ref="H6" si="1">10/4</f>
        <v>2.5</v>
      </c>
      <c r="I6" s="96" t="s">
        <v>1860</v>
      </c>
      <c r="J6" s="49" t="s">
        <v>1797</v>
      </c>
      <c r="K6" s="41" t="s">
        <v>1861</v>
      </c>
      <c r="L6" s="49">
        <f>(((7.5/3))*50)/100</f>
        <v>1.25</v>
      </c>
      <c r="M6" s="41" t="s">
        <v>1862</v>
      </c>
      <c r="N6" s="49">
        <f>(((7.5/3))*100)/100</f>
        <v>2.5</v>
      </c>
      <c r="O6" s="41" t="s">
        <v>1863</v>
      </c>
      <c r="P6" s="49">
        <f>(((7.5/3))*100)/100</f>
        <v>2.5</v>
      </c>
      <c r="Q6" s="41" t="s">
        <v>1864</v>
      </c>
      <c r="R6" s="49">
        <f>(((7.5/2))*100)/100</f>
        <v>3.75</v>
      </c>
      <c r="S6" s="41" t="s">
        <v>1865</v>
      </c>
      <c r="T6" s="49" t="s">
        <v>1797</v>
      </c>
      <c r="U6" s="41" t="s">
        <v>1866</v>
      </c>
      <c r="V6" s="49">
        <f>(((7.5/2))*100)/100</f>
        <v>3.75</v>
      </c>
      <c r="W6" s="41" t="s">
        <v>1867</v>
      </c>
      <c r="X6" s="49">
        <f>(((7.5/4))*100)/100</f>
        <v>1.875</v>
      </c>
      <c r="Y6" s="55" t="s">
        <v>1868</v>
      </c>
      <c r="Z6" s="49">
        <f>(((7.5/4))*100)/100</f>
        <v>1.875</v>
      </c>
      <c r="AC6" s="41" t="s">
        <v>1869</v>
      </c>
      <c r="AD6" s="49">
        <f>(((7.5/4))*100)/100</f>
        <v>1.875</v>
      </c>
      <c r="AE6" s="92" t="s">
        <v>1870</v>
      </c>
      <c r="AF6" s="49">
        <f>(((7.5/4))*100)/100</f>
        <v>1.875</v>
      </c>
      <c r="AG6" s="95" t="s">
        <v>1871</v>
      </c>
      <c r="AH6" s="49">
        <f>AJ6</f>
        <v>2.85</v>
      </c>
      <c r="AI6" s="51" t="s">
        <v>1872</v>
      </c>
      <c r="AJ6" s="53">
        <f>5.7/2</f>
        <v>2.85</v>
      </c>
      <c r="AM6" s="51" t="s">
        <v>1873</v>
      </c>
      <c r="AN6" s="49">
        <v>5.7140000000000004</v>
      </c>
      <c r="AO6" s="51" t="s">
        <v>1874</v>
      </c>
      <c r="AP6" s="49" t="s">
        <v>1797</v>
      </c>
      <c r="AQ6" s="42" t="s">
        <v>1875</v>
      </c>
      <c r="AR6" s="49">
        <f>AT6</f>
        <v>1.9000000000000001</v>
      </c>
      <c r="AS6" s="51" t="s">
        <v>1876</v>
      </c>
      <c r="AT6" s="49">
        <f>AV6</f>
        <v>1.9000000000000001</v>
      </c>
      <c r="AU6" s="51" t="s">
        <v>1877</v>
      </c>
      <c r="AV6" s="49">
        <f>5.7/3</f>
        <v>1.9000000000000001</v>
      </c>
      <c r="AW6" s="51" t="s">
        <v>1878</v>
      </c>
      <c r="AX6" s="49">
        <v>5.76</v>
      </c>
      <c r="AY6" s="51" t="s">
        <v>1879</v>
      </c>
      <c r="AZ6" s="49">
        <f>BB6</f>
        <v>2.85</v>
      </c>
      <c r="BA6" s="51" t="s">
        <v>1880</v>
      </c>
      <c r="BB6" s="49">
        <f>5.7/2</f>
        <v>2.85</v>
      </c>
      <c r="BC6" s="51" t="s">
        <v>1881</v>
      </c>
      <c r="BD6" s="49">
        <f>(BD7*50)/100</f>
        <v>1.425</v>
      </c>
      <c r="BE6" s="51" t="s">
        <v>1882</v>
      </c>
      <c r="BF6" s="50">
        <f>5.7/2</f>
        <v>2.85</v>
      </c>
      <c r="BG6" s="51" t="s">
        <v>1883</v>
      </c>
      <c r="BH6" s="49" t="s">
        <v>1797</v>
      </c>
      <c r="BI6" s="51" t="s">
        <v>1884</v>
      </c>
      <c r="BJ6" s="49" t="s">
        <v>1797</v>
      </c>
      <c r="BK6" s="52" t="s">
        <v>1885</v>
      </c>
      <c r="BL6" s="372">
        <f>(2.5*100)/100</f>
        <v>2.5</v>
      </c>
      <c r="BN6" s="49"/>
      <c r="BO6" s="43" t="s">
        <v>1886</v>
      </c>
      <c r="BP6" s="49">
        <f>(1.25*100)/100</f>
        <v>1.25</v>
      </c>
      <c r="BQ6" s="56" t="s">
        <v>1887</v>
      </c>
      <c r="BR6" s="49">
        <f>(1.25*100)/100</f>
        <v>1.25</v>
      </c>
    </row>
    <row r="7" spans="1:74" ht="150.6" customHeight="1" x14ac:dyDescent="0.25">
      <c r="A7" s="49" t="s">
        <v>1888</v>
      </c>
      <c r="B7" s="49">
        <f>(2.5*80)/100</f>
        <v>2</v>
      </c>
      <c r="K7" s="53" t="s">
        <v>1889</v>
      </c>
      <c r="L7" s="53">
        <f>(((7.5/3))*100)/100</f>
        <v>2.5</v>
      </c>
      <c r="Q7" s="49" t="s">
        <v>1890</v>
      </c>
      <c r="R7" s="49">
        <f>(((7.5/2))*100)/100</f>
        <v>3.75</v>
      </c>
      <c r="S7" s="132"/>
      <c r="AG7" s="49" t="s">
        <v>1891</v>
      </c>
      <c r="AH7" s="49">
        <f>AJ6</f>
        <v>2.85</v>
      </c>
      <c r="AO7" s="127" t="s">
        <v>1892</v>
      </c>
      <c r="AP7" s="49"/>
      <c r="BC7" s="49" t="s">
        <v>1893</v>
      </c>
      <c r="BD7" s="40">
        <f>5.7/2</f>
        <v>2.85</v>
      </c>
      <c r="BG7" s="49" t="s">
        <v>1894</v>
      </c>
      <c r="BH7" s="49" t="s">
        <v>1797</v>
      </c>
      <c r="BI7" s="49" t="s">
        <v>1895</v>
      </c>
      <c r="BJ7" s="49" t="s">
        <v>1797</v>
      </c>
      <c r="BK7" s="54" t="s">
        <v>1896</v>
      </c>
      <c r="BL7" s="372">
        <f>(2.5*100)/100</f>
        <v>2.5</v>
      </c>
    </row>
    <row r="8" spans="1:74" ht="82.5" x14ac:dyDescent="0.25">
      <c r="A8" s="48" t="s">
        <v>1897</v>
      </c>
      <c r="B8" s="49">
        <f>(2.5*100)/100</f>
        <v>2.5</v>
      </c>
      <c r="AG8" s="49" t="s">
        <v>1898</v>
      </c>
      <c r="AH8" s="49">
        <f>AJ6</f>
        <v>2.85</v>
      </c>
      <c r="AW8" s="51"/>
      <c r="BG8" s="51" t="s">
        <v>1899</v>
      </c>
      <c r="BH8" s="49" t="s">
        <v>1797</v>
      </c>
      <c r="BI8" s="51" t="s">
        <v>1900</v>
      </c>
      <c r="BJ8" s="49" t="s">
        <v>1797</v>
      </c>
    </row>
    <row r="9" spans="1:74" x14ac:dyDescent="0.25">
      <c r="AW9" s="51"/>
    </row>
    <row r="10" spans="1:74" x14ac:dyDescent="0.25">
      <c r="G10" s="57"/>
      <c r="T10" s="58"/>
    </row>
    <row r="11" spans="1:74" x14ac:dyDescent="0.25">
      <c r="T11" s="58"/>
    </row>
    <row r="12" spans="1:74" x14ac:dyDescent="0.25">
      <c r="T12" s="58"/>
    </row>
    <row r="13" spans="1:74" x14ac:dyDescent="0.25">
      <c r="D13" s="57"/>
    </row>
  </sheetData>
  <sortState xmlns:xlrd2="http://schemas.microsoft.com/office/spreadsheetml/2017/richdata2" ref="B4:B20">
    <sortCondition ref="B4:B20"/>
  </sortState>
  <mergeCells count="16">
    <mergeCell ref="A1:H1"/>
    <mergeCell ref="A2:H2"/>
    <mergeCell ref="I2:P2"/>
    <mergeCell ref="I1:AF1"/>
    <mergeCell ref="W2:AF2"/>
    <mergeCell ref="BC2:BJ2"/>
    <mergeCell ref="BK2:BN2"/>
    <mergeCell ref="BK1:BV1"/>
    <mergeCell ref="BO2:BV2"/>
    <mergeCell ref="Q2:V2"/>
    <mergeCell ref="AQ2:AU2"/>
    <mergeCell ref="AG1:BJ1"/>
    <mergeCell ref="AW2:AX2"/>
    <mergeCell ref="AY2:BB2"/>
    <mergeCell ref="AG2:AL2"/>
    <mergeCell ref="AM2:AP2"/>
  </mergeCells>
  <phoneticPr fontId="28" type="noConversion"/>
  <pageMargins left="0.7" right="0.7" top="0.75" bottom="0.75" header="0.3" footer="0.3"/>
  <pageSetup orientation="portrait" r:id="rId1"/>
  <ignoredErrors>
    <ignoredError sqref="H4:H5 B6:B8 B4" calculatedColumn="1"/>
  </ignoredErrors>
  <tableParts count="10">
    <tablePart r:id="rId2"/>
    <tablePart r:id="rId3"/>
    <tablePart r:id="rId4"/>
    <tablePart r:id="rId5"/>
    <tablePart r:id="rId6"/>
    <tablePart r:id="rId7"/>
    <tablePart r:id="rId8"/>
    <tablePart r:id="rId9"/>
    <tablePart r:id="rId10"/>
    <tablePart r:id="rId1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pageSetUpPr fitToPage="1"/>
  </sheetPr>
  <dimension ref="A1:DR140"/>
  <sheetViews>
    <sheetView topLeftCell="B1" zoomScale="120" zoomScaleNormal="120" zoomScaleSheetLayoutView="100" workbookViewId="0">
      <selection activeCell="AD8" sqref="AD8"/>
    </sheetView>
  </sheetViews>
  <sheetFormatPr baseColWidth="10" defaultColWidth="11.42578125" defaultRowHeight="12.75" x14ac:dyDescent="0.2"/>
  <cols>
    <col min="1" max="2" width="3.7109375" style="1" customWidth="1"/>
    <col min="3" max="3" width="6.28515625" style="1" customWidth="1"/>
    <col min="4" max="8" width="5.7109375" style="1" customWidth="1"/>
    <col min="9" max="9" width="7.7109375" style="1" customWidth="1"/>
    <col min="10" max="10" width="8.28515625" style="1" customWidth="1"/>
    <col min="11" max="12" width="5.7109375" style="1" customWidth="1"/>
    <col min="13" max="13" width="8.42578125" style="1" customWidth="1"/>
    <col min="14" max="14" width="6.7109375" style="1" customWidth="1"/>
    <col min="15" max="16" width="9.28515625" style="1" customWidth="1"/>
    <col min="17" max="17" width="9" style="1" customWidth="1"/>
    <col min="18" max="24" width="5.7109375" style="1" customWidth="1"/>
    <col min="25" max="25" width="8.42578125" style="1" bestFit="1" customWidth="1"/>
    <col min="26" max="26" width="5.7109375" style="1" customWidth="1"/>
    <col min="27" max="27" width="10.7109375" style="1" customWidth="1"/>
    <col min="28" max="28" width="3.7109375" style="1" customWidth="1"/>
    <col min="29" max="29" width="5.7109375" style="5" customWidth="1"/>
    <col min="30" max="53" width="11.42578125" style="12" customWidth="1"/>
    <col min="54" max="58" width="11.42578125" style="10" customWidth="1"/>
    <col min="59" max="16384" width="11.42578125" style="10"/>
  </cols>
  <sheetData>
    <row r="1" spans="1:122" s="303" customFormat="1" ht="15" customHeight="1" x14ac:dyDescent="0.25">
      <c r="A1" s="302"/>
      <c r="B1" s="682" t="s">
        <v>0</v>
      </c>
      <c r="C1" s="683"/>
      <c r="D1" s="683"/>
      <c r="E1" s="683"/>
      <c r="F1" s="683"/>
      <c r="G1" s="684"/>
      <c r="H1" s="694" t="s">
        <v>1</v>
      </c>
      <c r="I1" s="695"/>
      <c r="J1" s="695"/>
      <c r="K1" s="695"/>
      <c r="L1" s="695"/>
      <c r="M1" s="695"/>
      <c r="N1" s="695"/>
      <c r="O1" s="695"/>
      <c r="P1" s="695"/>
      <c r="Q1" s="695"/>
      <c r="R1" s="695"/>
      <c r="S1" s="695"/>
      <c r="T1" s="695"/>
      <c r="U1" s="695"/>
      <c r="V1" s="695"/>
      <c r="W1" s="663"/>
      <c r="X1" s="664"/>
      <c r="Y1" s="664"/>
      <c r="Z1" s="664"/>
      <c r="AA1" s="664"/>
      <c r="AB1" s="665"/>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row>
    <row r="2" spans="1:122" s="303" customFormat="1" ht="18.75" customHeight="1" x14ac:dyDescent="0.25">
      <c r="A2" s="302"/>
      <c r="B2" s="685"/>
      <c r="C2" s="686"/>
      <c r="D2" s="686"/>
      <c r="E2" s="686"/>
      <c r="F2" s="686"/>
      <c r="G2" s="687"/>
      <c r="H2" s="697"/>
      <c r="I2" s="698"/>
      <c r="J2" s="698"/>
      <c r="K2" s="698"/>
      <c r="L2" s="698"/>
      <c r="M2" s="698"/>
      <c r="N2" s="698"/>
      <c r="O2" s="698"/>
      <c r="P2" s="698"/>
      <c r="Q2" s="698"/>
      <c r="R2" s="698"/>
      <c r="S2" s="698"/>
      <c r="T2" s="698"/>
      <c r="U2" s="698"/>
      <c r="V2" s="698"/>
      <c r="W2" s="666"/>
      <c r="X2" s="667"/>
      <c r="Y2" s="667"/>
      <c r="Z2" s="667"/>
      <c r="AA2" s="667"/>
      <c r="AB2" s="668"/>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row>
    <row r="3" spans="1:122" s="303" customFormat="1" ht="15" customHeight="1" x14ac:dyDescent="0.25">
      <c r="A3" s="302"/>
      <c r="B3" s="688"/>
      <c r="C3" s="689"/>
      <c r="D3" s="689"/>
      <c r="E3" s="689"/>
      <c r="F3" s="689"/>
      <c r="G3" s="690"/>
      <c r="H3" s="691" t="s">
        <v>2</v>
      </c>
      <c r="I3" s="692"/>
      <c r="J3" s="692"/>
      <c r="K3" s="692"/>
      <c r="L3" s="692"/>
      <c r="M3" s="692"/>
      <c r="N3" s="692"/>
      <c r="O3" s="692"/>
      <c r="P3" s="692"/>
      <c r="Q3" s="692"/>
      <c r="R3" s="692"/>
      <c r="S3" s="692"/>
      <c r="T3" s="692"/>
      <c r="U3" s="692"/>
      <c r="V3" s="692"/>
      <c r="W3" s="669"/>
      <c r="X3" s="670"/>
      <c r="Y3" s="670"/>
      <c r="Z3" s="670"/>
      <c r="AA3" s="670"/>
      <c r="AB3" s="671"/>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row>
    <row r="4" spans="1:122" s="303" customFormat="1" ht="19.5" customHeight="1" x14ac:dyDescent="0.25">
      <c r="A4" s="302"/>
      <c r="B4" s="505" t="s">
        <v>3</v>
      </c>
      <c r="C4" s="506"/>
      <c r="D4" s="506"/>
      <c r="E4" s="506"/>
      <c r="F4" s="506"/>
      <c r="G4" s="507"/>
      <c r="H4" s="678" t="s">
        <v>4</v>
      </c>
      <c r="I4" s="679"/>
      <c r="J4" s="679"/>
      <c r="K4" s="679"/>
      <c r="L4" s="679"/>
      <c r="M4" s="679"/>
      <c r="N4" s="679"/>
      <c r="O4" s="679"/>
      <c r="P4" s="679"/>
      <c r="Q4" s="679"/>
      <c r="R4" s="679"/>
      <c r="S4" s="679"/>
      <c r="T4" s="679"/>
      <c r="U4" s="679"/>
      <c r="V4" s="679"/>
      <c r="W4" s="672" t="s">
        <v>5</v>
      </c>
      <c r="X4" s="673"/>
      <c r="Y4" s="673"/>
      <c r="Z4" s="673"/>
      <c r="AA4" s="673"/>
      <c r="AB4" s="674"/>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row>
    <row r="5" spans="1:122" s="1" customFormat="1" ht="41.25" customHeight="1" thickBot="1" x14ac:dyDescent="0.3">
      <c r="B5" s="416"/>
      <c r="C5" s="417"/>
      <c r="D5" s="417"/>
      <c r="E5" s="417"/>
      <c r="F5" s="417"/>
      <c r="G5" s="418"/>
      <c r="H5" s="681" t="s">
        <v>6</v>
      </c>
      <c r="I5" s="417"/>
      <c r="J5" s="417"/>
      <c r="K5" s="417"/>
      <c r="L5" s="417"/>
      <c r="M5" s="417"/>
      <c r="N5" s="417"/>
      <c r="O5" s="417"/>
      <c r="P5" s="417"/>
      <c r="Q5" s="417"/>
      <c r="R5" s="417"/>
      <c r="S5" s="417"/>
      <c r="T5" s="417"/>
      <c r="U5" s="417"/>
      <c r="V5" s="418"/>
      <c r="W5" s="675"/>
      <c r="X5" s="676"/>
      <c r="Y5" s="676"/>
      <c r="Z5" s="676"/>
      <c r="AA5" s="676"/>
      <c r="AB5" s="677"/>
    </row>
    <row r="6" spans="1:122" s="7" customFormat="1" ht="9.75" customHeight="1" thickBot="1" x14ac:dyDescent="0.3">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P6" s="8"/>
    </row>
    <row r="7" spans="1:122" s="1" customFormat="1" ht="5.0999999999999996" customHeight="1" thickBot="1" x14ac:dyDescent="0.3">
      <c r="A7" s="35"/>
      <c r="B7" s="297"/>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277"/>
      <c r="AC7" s="5"/>
      <c r="AD7" s="5"/>
      <c r="AE7" s="6"/>
      <c r="AF7" s="5"/>
      <c r="AG7" s="5"/>
      <c r="AH7" s="5"/>
      <c r="AI7" s="5"/>
      <c r="AJ7" s="5"/>
      <c r="AK7" s="5"/>
      <c r="AL7" s="5"/>
      <c r="AM7" s="5"/>
      <c r="AN7" s="5"/>
      <c r="AO7" s="5"/>
      <c r="AP7" s="5"/>
      <c r="AQ7" s="5"/>
      <c r="AR7" s="5"/>
      <c r="AS7" s="5"/>
      <c r="AT7" s="5"/>
      <c r="AU7" s="5"/>
      <c r="AV7" s="5"/>
      <c r="AW7" s="5"/>
      <c r="AX7" s="5"/>
      <c r="AY7" s="5"/>
      <c r="AZ7" s="5"/>
      <c r="BA7" s="5"/>
    </row>
    <row r="8" spans="1:122" s="1" customFormat="1" ht="38.25" customHeight="1" thickBot="1" x14ac:dyDescent="0.3">
      <c r="A8" s="35"/>
      <c r="B8" s="298"/>
      <c r="C8" s="571" t="s">
        <v>111</v>
      </c>
      <c r="D8" s="572"/>
      <c r="E8" s="572"/>
      <c r="F8" s="572"/>
      <c r="G8" s="572"/>
      <c r="H8" s="746"/>
      <c r="I8" s="746"/>
      <c r="J8" s="746"/>
      <c r="K8" s="746"/>
      <c r="L8" s="746"/>
      <c r="M8" s="746"/>
      <c r="N8" s="746"/>
      <c r="O8" s="747"/>
      <c r="P8" s="171"/>
      <c r="Q8" s="571" t="s">
        <v>1377</v>
      </c>
      <c r="R8" s="572"/>
      <c r="S8" s="572"/>
      <c r="T8" s="746"/>
      <c r="U8" s="746"/>
      <c r="V8" s="746"/>
      <c r="W8" s="746"/>
      <c r="X8" s="746"/>
      <c r="Y8" s="746"/>
      <c r="Z8" s="746"/>
      <c r="AA8" s="747"/>
      <c r="AB8" s="278"/>
      <c r="AC8" s="5"/>
      <c r="AD8" s="5"/>
      <c r="AE8" s="6"/>
      <c r="AF8" s="5"/>
      <c r="AG8" s="5"/>
      <c r="AH8" s="5"/>
      <c r="AI8" s="5"/>
      <c r="AJ8" s="5"/>
      <c r="AK8" s="5"/>
      <c r="AL8" s="5"/>
      <c r="AM8" s="5"/>
      <c r="AN8" s="5"/>
      <c r="AO8" s="5"/>
      <c r="AP8" s="5"/>
      <c r="AQ8" s="5"/>
      <c r="AR8" s="5"/>
      <c r="AS8" s="5"/>
      <c r="AT8" s="5"/>
      <c r="AU8" s="5"/>
      <c r="AV8" s="5"/>
      <c r="AW8" s="5"/>
      <c r="AX8" s="5"/>
      <c r="AY8" s="5"/>
      <c r="AZ8" s="5"/>
      <c r="BA8" s="5"/>
    </row>
    <row r="9" spans="1:122" s="1" customFormat="1" ht="5.0999999999999996" customHeight="1" thickBot="1" x14ac:dyDescent="0.3">
      <c r="A9" s="35"/>
      <c r="B9" s="299"/>
      <c r="C9" s="294"/>
      <c r="D9" s="294"/>
      <c r="E9" s="294"/>
      <c r="F9" s="294"/>
      <c r="G9" s="294"/>
      <c r="H9" s="300"/>
      <c r="I9" s="300"/>
      <c r="J9" s="300"/>
      <c r="K9" s="300"/>
      <c r="L9" s="300"/>
      <c r="M9" s="300"/>
      <c r="N9" s="300"/>
      <c r="O9" s="300"/>
      <c r="P9" s="301"/>
      <c r="Q9" s="294"/>
      <c r="R9" s="294"/>
      <c r="S9" s="294"/>
      <c r="T9" s="300"/>
      <c r="U9" s="300"/>
      <c r="V9" s="300"/>
      <c r="W9" s="300"/>
      <c r="X9" s="300"/>
      <c r="Y9" s="300"/>
      <c r="Z9" s="300"/>
      <c r="AA9" s="174"/>
      <c r="AB9" s="280"/>
      <c r="AC9" s="5"/>
      <c r="AD9" s="5"/>
      <c r="AE9" s="6"/>
      <c r="AF9" s="5"/>
      <c r="AG9" s="5"/>
      <c r="AH9" s="5"/>
      <c r="AI9" s="5"/>
      <c r="AJ9" s="5"/>
      <c r="AK9" s="5"/>
      <c r="AL9" s="5"/>
      <c r="AM9" s="5"/>
      <c r="AN9" s="5"/>
      <c r="AO9" s="5"/>
      <c r="AP9" s="5"/>
      <c r="AQ9" s="5"/>
      <c r="AR9" s="5"/>
      <c r="AS9" s="5"/>
      <c r="AT9" s="5"/>
      <c r="AU9" s="5"/>
      <c r="AV9" s="5"/>
      <c r="AW9" s="5"/>
      <c r="AX9" s="5"/>
      <c r="AY9" s="5"/>
      <c r="AZ9" s="5"/>
      <c r="BA9" s="5"/>
    </row>
    <row r="10" spans="1:122" ht="5.0999999999999996" customHeight="1" thickBot="1" x14ac:dyDescent="0.25">
      <c r="A10" s="35"/>
      <c r="B10" s="276"/>
      <c r="C10" s="276"/>
      <c r="D10" s="185"/>
      <c r="E10" s="185"/>
      <c r="F10" s="185"/>
      <c r="G10" s="185"/>
      <c r="H10" s="185"/>
      <c r="I10" s="185"/>
      <c r="J10" s="185"/>
      <c r="K10" s="185"/>
      <c r="L10" s="277"/>
      <c r="M10" s="185"/>
      <c r="N10" s="185"/>
      <c r="O10" s="185"/>
      <c r="P10" s="185"/>
      <c r="Q10" s="185"/>
      <c r="R10" s="185"/>
      <c r="S10" s="185"/>
      <c r="T10" s="185"/>
      <c r="U10" s="185"/>
      <c r="V10" s="185"/>
      <c r="W10" s="185"/>
      <c r="X10" s="185"/>
      <c r="Y10" s="185"/>
      <c r="Z10" s="185"/>
      <c r="AA10" s="185"/>
      <c r="AB10" s="277"/>
    </row>
    <row r="11" spans="1:122" ht="16.5" customHeight="1" thickBot="1" x14ac:dyDescent="0.25">
      <c r="A11" s="35"/>
      <c r="B11" s="240"/>
      <c r="C11" s="296" t="s">
        <v>1901</v>
      </c>
      <c r="D11" s="748" t="s">
        <v>1902</v>
      </c>
      <c r="E11" s="748"/>
      <c r="F11" s="748"/>
      <c r="G11" s="748"/>
      <c r="H11" s="748"/>
      <c r="I11" s="748"/>
      <c r="J11" s="748"/>
      <c r="K11" s="748"/>
      <c r="L11" s="749"/>
      <c r="M11" s="35"/>
      <c r="N11" s="35"/>
      <c r="O11" s="35"/>
      <c r="P11" s="35"/>
      <c r="Q11" s="35"/>
      <c r="R11" s="35"/>
      <c r="S11" s="35"/>
      <c r="T11" s="35"/>
      <c r="U11" s="35"/>
      <c r="V11" s="35"/>
      <c r="W11" s="35"/>
      <c r="X11" s="35"/>
      <c r="Y11" s="35"/>
      <c r="Z11" s="35"/>
      <c r="AA11" s="35"/>
      <c r="AB11" s="278"/>
    </row>
    <row r="12" spans="1:122" ht="19.5" customHeight="1" x14ac:dyDescent="0.2">
      <c r="A12" s="35"/>
      <c r="B12" s="240"/>
      <c r="C12" s="581" t="s">
        <v>1903</v>
      </c>
      <c r="D12" s="543"/>
      <c r="E12" s="543"/>
      <c r="F12" s="543"/>
      <c r="G12" s="543"/>
      <c r="H12" s="543"/>
      <c r="I12" s="543"/>
      <c r="J12" s="543"/>
      <c r="K12" s="543"/>
      <c r="L12" s="543"/>
      <c r="M12" s="543"/>
      <c r="N12" s="543"/>
      <c r="O12" s="543"/>
      <c r="P12" s="543"/>
      <c r="Q12" s="543"/>
      <c r="R12" s="543"/>
      <c r="S12" s="543"/>
      <c r="T12" s="543"/>
      <c r="U12" s="543"/>
      <c r="V12" s="543"/>
      <c r="W12" s="543"/>
      <c r="X12" s="543"/>
      <c r="Y12" s="543"/>
      <c r="Z12" s="543"/>
      <c r="AA12" s="545"/>
      <c r="AB12" s="278"/>
    </row>
    <row r="13" spans="1:122" s="11" customFormat="1" ht="36" customHeight="1" x14ac:dyDescent="0.25">
      <c r="A13" s="39"/>
      <c r="B13" s="288"/>
      <c r="C13" s="559" t="s">
        <v>1904</v>
      </c>
      <c r="D13" s="560"/>
      <c r="E13" s="560"/>
      <c r="F13" s="560"/>
      <c r="G13" s="560"/>
      <c r="H13" s="560"/>
      <c r="I13" s="560"/>
      <c r="J13" s="560"/>
      <c r="K13" s="560"/>
      <c r="L13" s="560"/>
      <c r="M13" s="560" t="s">
        <v>1905</v>
      </c>
      <c r="N13" s="560"/>
      <c r="O13" s="560"/>
      <c r="P13" s="560"/>
      <c r="Q13" s="560"/>
      <c r="R13" s="560" t="s">
        <v>1906</v>
      </c>
      <c r="S13" s="560"/>
      <c r="T13" s="560"/>
      <c r="U13" s="560"/>
      <c r="V13" s="560"/>
      <c r="W13" s="560" t="s">
        <v>1907</v>
      </c>
      <c r="X13" s="560"/>
      <c r="Y13" s="201" t="s">
        <v>1754</v>
      </c>
      <c r="Z13" s="560" t="s">
        <v>1908</v>
      </c>
      <c r="AA13" s="606"/>
      <c r="AB13" s="289"/>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row>
    <row r="14" spans="1:122" ht="45.75" customHeight="1" x14ac:dyDescent="0.25">
      <c r="A14" s="35"/>
      <c r="B14" s="240"/>
      <c r="C14" s="156" t="s">
        <v>1753</v>
      </c>
      <c r="D14" s="454" t="s">
        <v>1909</v>
      </c>
      <c r="E14" s="454"/>
      <c r="F14" s="454"/>
      <c r="G14" s="454"/>
      <c r="H14" s="454"/>
      <c r="I14" s="454"/>
      <c r="J14" s="454"/>
      <c r="K14" s="454"/>
      <c r="L14" s="454"/>
      <c r="M14" s="470"/>
      <c r="N14" s="470"/>
      <c r="O14" s="470"/>
      <c r="P14" s="470"/>
      <c r="Q14" s="470"/>
      <c r="R14" s="470"/>
      <c r="S14" s="470"/>
      <c r="T14" s="470"/>
      <c r="U14" s="470"/>
      <c r="V14" s="470"/>
      <c r="W14" s="470"/>
      <c r="X14" s="470"/>
      <c r="Y14" s="264" t="e">
        <f>+VLOOKUP(M14,Table5[#All],2,TRUE)</f>
        <v>#N/A</v>
      </c>
      <c r="Z14" s="412"/>
      <c r="AA14" s="413"/>
      <c r="AB14" s="278"/>
      <c r="AD14"/>
    </row>
    <row r="15" spans="1:122" ht="50.25" customHeight="1" x14ac:dyDescent="0.2">
      <c r="A15" s="35"/>
      <c r="B15" s="240"/>
      <c r="C15" s="156" t="s">
        <v>1755</v>
      </c>
      <c r="D15" s="454" t="s">
        <v>1910</v>
      </c>
      <c r="E15" s="454"/>
      <c r="F15" s="454"/>
      <c r="G15" s="454"/>
      <c r="H15" s="454"/>
      <c r="I15" s="454"/>
      <c r="J15" s="454"/>
      <c r="K15" s="454"/>
      <c r="L15" s="454"/>
      <c r="M15" s="470"/>
      <c r="N15" s="470"/>
      <c r="O15" s="470"/>
      <c r="P15" s="470"/>
      <c r="Q15" s="470"/>
      <c r="R15" s="470"/>
      <c r="S15" s="470"/>
      <c r="T15" s="470"/>
      <c r="U15" s="470"/>
      <c r="V15" s="470"/>
      <c r="W15" s="470"/>
      <c r="X15" s="470"/>
      <c r="Y15" s="264" t="e">
        <f>+VLOOKUP(M15,'Listas Verificación'!C3:D6,2,TRUE)</f>
        <v>#N/A</v>
      </c>
      <c r="Z15" s="412"/>
      <c r="AA15" s="413"/>
      <c r="AB15" s="278"/>
    </row>
    <row r="16" spans="1:122" ht="46.5" customHeight="1" x14ac:dyDescent="0.2">
      <c r="A16" s="35"/>
      <c r="B16" s="240"/>
      <c r="C16" s="156" t="s">
        <v>1756</v>
      </c>
      <c r="D16" s="454" t="s">
        <v>1911</v>
      </c>
      <c r="E16" s="454"/>
      <c r="F16" s="454"/>
      <c r="G16" s="454"/>
      <c r="H16" s="454"/>
      <c r="I16" s="454"/>
      <c r="J16" s="454"/>
      <c r="K16" s="454"/>
      <c r="L16" s="454"/>
      <c r="M16" s="470"/>
      <c r="N16" s="470"/>
      <c r="O16" s="470"/>
      <c r="P16" s="470"/>
      <c r="Q16" s="470"/>
      <c r="R16" s="470"/>
      <c r="S16" s="470"/>
      <c r="T16" s="470"/>
      <c r="U16" s="470"/>
      <c r="V16" s="470"/>
      <c r="W16" s="470"/>
      <c r="X16" s="470"/>
      <c r="Y16" s="264" t="e">
        <f>+VLOOKUP(M16,'Listas Verificación'!E3:F6,2,TRUE)</f>
        <v>#N/A</v>
      </c>
      <c r="Z16" s="412"/>
      <c r="AA16" s="413"/>
      <c r="AB16" s="278"/>
    </row>
    <row r="17" spans="1:53" ht="65.25" customHeight="1" thickBot="1" x14ac:dyDescent="0.25">
      <c r="A17" s="35"/>
      <c r="B17" s="240"/>
      <c r="C17" s="157" t="s">
        <v>1757</v>
      </c>
      <c r="D17" s="486" t="s">
        <v>1912</v>
      </c>
      <c r="E17" s="486"/>
      <c r="F17" s="486"/>
      <c r="G17" s="486"/>
      <c r="H17" s="486"/>
      <c r="I17" s="486"/>
      <c r="J17" s="486"/>
      <c r="K17" s="486"/>
      <c r="L17" s="486"/>
      <c r="M17" s="509"/>
      <c r="N17" s="509"/>
      <c r="O17" s="509"/>
      <c r="P17" s="509"/>
      <c r="Q17" s="509"/>
      <c r="R17" s="509"/>
      <c r="S17" s="509"/>
      <c r="T17" s="509"/>
      <c r="U17" s="509"/>
      <c r="V17" s="509"/>
      <c r="W17" s="509"/>
      <c r="X17" s="509"/>
      <c r="Y17" s="286" t="e">
        <f>+VLOOKUP(M17,Tabla3[#All],2,TRUE)</f>
        <v>#N/A</v>
      </c>
      <c r="Z17" s="414"/>
      <c r="AA17" s="415"/>
      <c r="AB17" s="278"/>
    </row>
    <row r="18" spans="1:53" ht="6" customHeight="1" thickBot="1" x14ac:dyDescent="0.25">
      <c r="A18" s="35"/>
      <c r="B18" s="279"/>
      <c r="C18" s="174"/>
      <c r="D18" s="174"/>
      <c r="E18" s="174"/>
      <c r="F18" s="174"/>
      <c r="G18" s="174"/>
      <c r="H18" s="174"/>
      <c r="I18" s="174"/>
      <c r="J18" s="174"/>
      <c r="K18" s="174"/>
      <c r="L18" s="174"/>
      <c r="M18" s="174"/>
      <c r="N18" s="174"/>
      <c r="O18" s="174"/>
      <c r="P18" s="174"/>
      <c r="Q18" s="174"/>
      <c r="R18" s="174"/>
      <c r="S18" s="174"/>
      <c r="T18" s="174"/>
      <c r="U18" s="174"/>
      <c r="V18" s="174"/>
      <c r="W18" s="174"/>
      <c r="X18" s="174"/>
      <c r="Y18" s="174"/>
      <c r="Z18" s="174"/>
      <c r="AA18" s="174"/>
      <c r="AB18" s="280"/>
    </row>
    <row r="19" spans="1:53" ht="6" customHeight="1" thickBot="1" x14ac:dyDescent="0.25">
      <c r="A19" s="35"/>
      <c r="B19" s="276"/>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277"/>
    </row>
    <row r="20" spans="1:53" ht="17.25" customHeight="1" thickBot="1" x14ac:dyDescent="0.25">
      <c r="A20" s="35"/>
      <c r="B20" s="240"/>
      <c r="C20" s="292" t="s">
        <v>1913</v>
      </c>
      <c r="D20" s="572" t="s">
        <v>1914</v>
      </c>
      <c r="E20" s="572"/>
      <c r="F20" s="572"/>
      <c r="G20" s="572"/>
      <c r="H20" s="572"/>
      <c r="I20" s="572"/>
      <c r="J20" s="572"/>
      <c r="K20" s="572"/>
      <c r="L20" s="725"/>
      <c r="M20" s="35"/>
      <c r="N20" s="35"/>
      <c r="O20" s="35"/>
      <c r="P20" s="35"/>
      <c r="Q20" s="35"/>
      <c r="R20" s="35"/>
      <c r="S20" s="35"/>
      <c r="T20" s="35"/>
      <c r="U20" s="35"/>
      <c r="V20" s="35"/>
      <c r="W20" s="35"/>
      <c r="X20" s="35"/>
      <c r="Y20" s="35"/>
      <c r="Z20" s="35"/>
      <c r="AB20" s="278"/>
    </row>
    <row r="21" spans="1:53" ht="20.25" customHeight="1" x14ac:dyDescent="0.2">
      <c r="A21" s="35"/>
      <c r="B21" s="240"/>
      <c r="C21" s="581" t="s">
        <v>1915</v>
      </c>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5"/>
      <c r="AB21" s="278"/>
    </row>
    <row r="22" spans="1:53" s="11" customFormat="1" ht="33.75" customHeight="1" x14ac:dyDescent="0.25">
      <c r="A22" s="39"/>
      <c r="B22" s="288"/>
      <c r="C22" s="559" t="s">
        <v>1904</v>
      </c>
      <c r="D22" s="560"/>
      <c r="E22" s="560"/>
      <c r="F22" s="560"/>
      <c r="G22" s="560"/>
      <c r="H22" s="560"/>
      <c r="I22" s="560"/>
      <c r="J22" s="560"/>
      <c r="K22" s="560"/>
      <c r="L22" s="560"/>
      <c r="M22" s="560" t="s">
        <v>1905</v>
      </c>
      <c r="N22" s="560"/>
      <c r="O22" s="560"/>
      <c r="P22" s="560"/>
      <c r="Q22" s="560"/>
      <c r="R22" s="560" t="s">
        <v>1906</v>
      </c>
      <c r="S22" s="560"/>
      <c r="T22" s="560"/>
      <c r="U22" s="560"/>
      <c r="V22" s="560"/>
      <c r="W22" s="560" t="s">
        <v>1907</v>
      </c>
      <c r="X22" s="560"/>
      <c r="Y22" s="201" t="s">
        <v>1754</v>
      </c>
      <c r="Z22" s="560" t="s">
        <v>1908</v>
      </c>
      <c r="AA22" s="606"/>
      <c r="AB22" s="289"/>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row>
    <row r="23" spans="1:53" ht="36.75" customHeight="1" x14ac:dyDescent="0.2">
      <c r="A23" s="35"/>
      <c r="B23" s="240"/>
      <c r="C23" s="156" t="s">
        <v>1758</v>
      </c>
      <c r="D23" s="454" t="s">
        <v>1916</v>
      </c>
      <c r="E23" s="454"/>
      <c r="F23" s="454"/>
      <c r="G23" s="454"/>
      <c r="H23" s="454"/>
      <c r="I23" s="454"/>
      <c r="J23" s="454"/>
      <c r="K23" s="454"/>
      <c r="L23" s="454"/>
      <c r="M23" s="470"/>
      <c r="N23" s="470"/>
      <c r="O23" s="470"/>
      <c r="P23" s="470"/>
      <c r="Q23" s="470"/>
      <c r="R23" s="470"/>
      <c r="S23" s="470"/>
      <c r="T23" s="470"/>
      <c r="U23" s="470"/>
      <c r="V23" s="470"/>
      <c r="W23" s="470"/>
      <c r="X23" s="470"/>
      <c r="Y23" s="265" t="s">
        <v>1797</v>
      </c>
      <c r="Z23" s="412"/>
      <c r="AA23" s="413"/>
      <c r="AB23" s="278"/>
    </row>
    <row r="24" spans="1:53" ht="21.75" customHeight="1" x14ac:dyDescent="0.2">
      <c r="A24" s="35"/>
      <c r="B24" s="240"/>
      <c r="C24" s="156" t="s">
        <v>1759</v>
      </c>
      <c r="D24" s="454" t="s">
        <v>1917</v>
      </c>
      <c r="E24" s="454"/>
      <c r="F24" s="454"/>
      <c r="G24" s="454"/>
      <c r="H24" s="454"/>
      <c r="I24" s="454"/>
      <c r="J24" s="454"/>
      <c r="K24" s="454"/>
      <c r="L24" s="454"/>
      <c r="M24" s="470"/>
      <c r="N24" s="470"/>
      <c r="O24" s="470"/>
      <c r="P24" s="470"/>
      <c r="Q24" s="470"/>
      <c r="R24" s="470"/>
      <c r="S24" s="470"/>
      <c r="T24" s="470"/>
      <c r="U24" s="470"/>
      <c r="V24" s="470"/>
      <c r="W24" s="470"/>
      <c r="X24" s="470"/>
      <c r="Y24" s="264" t="e">
        <f>+VLOOKUP(M24,Tabla9[#All],2,TRUE)</f>
        <v>#N/A</v>
      </c>
      <c r="Z24" s="412"/>
      <c r="AA24" s="413"/>
      <c r="AB24" s="278"/>
    </row>
    <row r="25" spans="1:53" ht="47.25" customHeight="1" x14ac:dyDescent="0.2">
      <c r="A25" s="35"/>
      <c r="B25" s="240"/>
      <c r="C25" s="156" t="s">
        <v>1760</v>
      </c>
      <c r="D25" s="454" t="s">
        <v>1918</v>
      </c>
      <c r="E25" s="454"/>
      <c r="F25" s="454"/>
      <c r="G25" s="454"/>
      <c r="H25" s="454"/>
      <c r="I25" s="454"/>
      <c r="J25" s="454"/>
      <c r="K25" s="454"/>
      <c r="L25" s="454"/>
      <c r="M25" s="470"/>
      <c r="N25" s="470"/>
      <c r="O25" s="470"/>
      <c r="P25" s="470"/>
      <c r="Q25" s="470"/>
      <c r="R25" s="470"/>
      <c r="S25" s="470"/>
      <c r="T25" s="470"/>
      <c r="U25" s="470"/>
      <c r="V25" s="470"/>
      <c r="W25" s="470"/>
      <c r="X25" s="470"/>
      <c r="Y25" s="264" t="e">
        <f>+VLOOKUP(M25,Tabla10[#All],2,TRUE)</f>
        <v>#N/A</v>
      </c>
      <c r="Z25" s="412"/>
      <c r="AA25" s="413"/>
      <c r="AB25" s="278"/>
    </row>
    <row r="26" spans="1:53" ht="65.25" customHeight="1" thickBot="1" x14ac:dyDescent="0.25">
      <c r="A26" s="35"/>
      <c r="B26" s="240"/>
      <c r="C26" s="157" t="s">
        <v>1761</v>
      </c>
      <c r="D26" s="486" t="s">
        <v>1919</v>
      </c>
      <c r="E26" s="486"/>
      <c r="F26" s="486"/>
      <c r="G26" s="486"/>
      <c r="H26" s="486"/>
      <c r="I26" s="486"/>
      <c r="J26" s="486"/>
      <c r="K26" s="486"/>
      <c r="L26" s="486"/>
      <c r="M26" s="509"/>
      <c r="N26" s="509"/>
      <c r="O26" s="509"/>
      <c r="P26" s="509"/>
      <c r="Q26" s="509"/>
      <c r="R26" s="509"/>
      <c r="S26" s="509"/>
      <c r="T26" s="509"/>
      <c r="U26" s="509"/>
      <c r="V26" s="509"/>
      <c r="W26" s="509"/>
      <c r="X26" s="509"/>
      <c r="Y26" s="286" t="e">
        <f>+VLOOKUP(M26,Tabla11[#All],2,TRUE)</f>
        <v>#N/A</v>
      </c>
      <c r="Z26" s="414"/>
      <c r="AA26" s="415"/>
      <c r="AB26" s="278"/>
    </row>
    <row r="27" spans="1:53" ht="24" customHeight="1" x14ac:dyDescent="0.2">
      <c r="A27" s="35"/>
      <c r="B27" s="240"/>
      <c r="C27" s="581" t="s">
        <v>1920</v>
      </c>
      <c r="D27" s="543"/>
      <c r="E27" s="543"/>
      <c r="F27" s="543"/>
      <c r="G27" s="543"/>
      <c r="H27" s="543"/>
      <c r="I27" s="543"/>
      <c r="J27" s="543"/>
      <c r="K27" s="543"/>
      <c r="L27" s="543"/>
      <c r="M27" s="543"/>
      <c r="N27" s="543"/>
      <c r="O27" s="543"/>
      <c r="P27" s="543"/>
      <c r="Q27" s="543"/>
      <c r="R27" s="543"/>
      <c r="S27" s="543"/>
      <c r="T27" s="543"/>
      <c r="U27" s="543"/>
      <c r="V27" s="543"/>
      <c r="W27" s="543"/>
      <c r="X27" s="543"/>
      <c r="Y27" s="543"/>
      <c r="Z27" s="543"/>
      <c r="AA27" s="545"/>
      <c r="AB27" s="278"/>
    </row>
    <row r="28" spans="1:53" s="11" customFormat="1" ht="33.75" customHeight="1" x14ac:dyDescent="0.25">
      <c r="A28" s="39"/>
      <c r="B28" s="288"/>
      <c r="C28" s="559" t="s">
        <v>1904</v>
      </c>
      <c r="D28" s="560"/>
      <c r="E28" s="560"/>
      <c r="F28" s="560"/>
      <c r="G28" s="560"/>
      <c r="H28" s="560"/>
      <c r="I28" s="560"/>
      <c r="J28" s="560"/>
      <c r="K28" s="560"/>
      <c r="L28" s="560"/>
      <c r="M28" s="560" t="s">
        <v>1905</v>
      </c>
      <c r="N28" s="560"/>
      <c r="O28" s="560"/>
      <c r="P28" s="560"/>
      <c r="Q28" s="560"/>
      <c r="R28" s="560" t="s">
        <v>1906</v>
      </c>
      <c r="S28" s="560"/>
      <c r="T28" s="560"/>
      <c r="U28" s="560"/>
      <c r="V28" s="560"/>
      <c r="W28" s="560" t="s">
        <v>1907</v>
      </c>
      <c r="X28" s="560"/>
      <c r="Y28" s="201" t="s">
        <v>1754</v>
      </c>
      <c r="Z28" s="560" t="s">
        <v>1908</v>
      </c>
      <c r="AA28" s="606"/>
      <c r="AB28" s="289"/>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row>
    <row r="29" spans="1:53" ht="36.75" customHeight="1" x14ac:dyDescent="0.2">
      <c r="A29" s="35"/>
      <c r="B29" s="240"/>
      <c r="C29" s="156" t="s">
        <v>1762</v>
      </c>
      <c r="D29" s="454" t="s">
        <v>1921</v>
      </c>
      <c r="E29" s="454"/>
      <c r="F29" s="454"/>
      <c r="G29" s="454"/>
      <c r="H29" s="454"/>
      <c r="I29" s="454"/>
      <c r="J29" s="454"/>
      <c r="K29" s="454"/>
      <c r="L29" s="454"/>
      <c r="M29" s="470"/>
      <c r="N29" s="470"/>
      <c r="O29" s="470"/>
      <c r="P29" s="470"/>
      <c r="Q29" s="470"/>
      <c r="R29" s="470"/>
      <c r="S29" s="470"/>
      <c r="T29" s="470"/>
      <c r="U29" s="470"/>
      <c r="V29" s="470"/>
      <c r="W29" s="470"/>
      <c r="X29" s="470"/>
      <c r="Y29" s="264" t="e">
        <f>+VLOOKUP(M29,Tabla12[[#All],[3.2.5]:[Puntaje]],2,TRUE)</f>
        <v>#N/A</v>
      </c>
      <c r="Z29" s="412"/>
      <c r="AA29" s="413"/>
      <c r="AB29" s="278"/>
    </row>
    <row r="30" spans="1:53" ht="81" customHeight="1" x14ac:dyDescent="0.2">
      <c r="A30" s="35"/>
      <c r="B30" s="240"/>
      <c r="C30" s="156" t="s">
        <v>1763</v>
      </c>
      <c r="D30" s="454" t="s">
        <v>1922</v>
      </c>
      <c r="E30" s="454"/>
      <c r="F30" s="454"/>
      <c r="G30" s="454"/>
      <c r="H30" s="454"/>
      <c r="I30" s="454"/>
      <c r="J30" s="454"/>
      <c r="K30" s="454"/>
      <c r="L30" s="454"/>
      <c r="M30" s="759"/>
      <c r="N30" s="759"/>
      <c r="O30" s="759"/>
      <c r="P30" s="759"/>
      <c r="Q30" s="759"/>
      <c r="R30" s="470"/>
      <c r="S30" s="470"/>
      <c r="T30" s="470"/>
      <c r="U30" s="470"/>
      <c r="V30" s="470"/>
      <c r="W30" s="470"/>
      <c r="X30" s="470"/>
      <c r="Y30" s="265" t="s">
        <v>1797</v>
      </c>
      <c r="Z30" s="412"/>
      <c r="AA30" s="413"/>
      <c r="AB30" s="278"/>
    </row>
    <row r="31" spans="1:53" ht="55.5" customHeight="1" thickBot="1" x14ac:dyDescent="0.25">
      <c r="A31" s="35"/>
      <c r="B31" s="240"/>
      <c r="C31" s="157" t="s">
        <v>1764</v>
      </c>
      <c r="D31" s="486" t="s">
        <v>1923</v>
      </c>
      <c r="E31" s="486"/>
      <c r="F31" s="486"/>
      <c r="G31" s="486"/>
      <c r="H31" s="486"/>
      <c r="I31" s="486"/>
      <c r="J31" s="486"/>
      <c r="K31" s="486"/>
      <c r="L31" s="486"/>
      <c r="M31" s="509"/>
      <c r="N31" s="509"/>
      <c r="O31" s="509"/>
      <c r="P31" s="509"/>
      <c r="Q31" s="509"/>
      <c r="R31" s="509"/>
      <c r="S31" s="509"/>
      <c r="T31" s="509"/>
      <c r="U31" s="509"/>
      <c r="V31" s="509"/>
      <c r="W31" s="509"/>
      <c r="X31" s="509"/>
      <c r="Y31" s="286" t="e">
        <f>+VLOOKUP(M31,'Listas Verificación'!U3:V6,2,TRUE)</f>
        <v>#N/A</v>
      </c>
      <c r="Z31" s="414"/>
      <c r="AA31" s="415"/>
      <c r="AB31" s="278"/>
    </row>
    <row r="32" spans="1:53" ht="21" customHeight="1" x14ac:dyDescent="0.2">
      <c r="A32" s="35"/>
      <c r="B32" s="240"/>
      <c r="C32" s="581" t="s">
        <v>1924</v>
      </c>
      <c r="D32" s="543"/>
      <c r="E32" s="543"/>
      <c r="F32" s="543"/>
      <c r="G32" s="543"/>
      <c r="H32" s="543"/>
      <c r="I32" s="543"/>
      <c r="J32" s="543"/>
      <c r="K32" s="543"/>
      <c r="L32" s="543"/>
      <c r="M32" s="543"/>
      <c r="N32" s="543"/>
      <c r="O32" s="543"/>
      <c r="P32" s="543"/>
      <c r="Q32" s="543"/>
      <c r="R32" s="543"/>
      <c r="S32" s="543"/>
      <c r="T32" s="543"/>
      <c r="U32" s="543"/>
      <c r="V32" s="543"/>
      <c r="W32" s="543"/>
      <c r="X32" s="543"/>
      <c r="Y32" s="543"/>
      <c r="Z32" s="543"/>
      <c r="AA32" s="545"/>
      <c r="AB32" s="278"/>
    </row>
    <row r="33" spans="1:53" s="11" customFormat="1" ht="42" customHeight="1" x14ac:dyDescent="0.25">
      <c r="A33" s="39"/>
      <c r="B33" s="288"/>
      <c r="C33" s="559" t="s">
        <v>1904</v>
      </c>
      <c r="D33" s="560"/>
      <c r="E33" s="560"/>
      <c r="F33" s="560"/>
      <c r="G33" s="560"/>
      <c r="H33" s="560"/>
      <c r="I33" s="560"/>
      <c r="J33" s="560"/>
      <c r="K33" s="560"/>
      <c r="L33" s="560"/>
      <c r="M33" s="560" t="s">
        <v>1905</v>
      </c>
      <c r="N33" s="560"/>
      <c r="O33" s="560"/>
      <c r="P33" s="560"/>
      <c r="Q33" s="560"/>
      <c r="R33" s="560" t="s">
        <v>1906</v>
      </c>
      <c r="S33" s="560"/>
      <c r="T33" s="560"/>
      <c r="U33" s="560"/>
      <c r="V33" s="560"/>
      <c r="W33" s="560" t="s">
        <v>1907</v>
      </c>
      <c r="X33" s="560"/>
      <c r="Y33" s="201" t="s">
        <v>1754</v>
      </c>
      <c r="Z33" s="560" t="s">
        <v>1908</v>
      </c>
      <c r="AA33" s="606"/>
      <c r="AB33" s="289"/>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row>
    <row r="34" spans="1:53" ht="64.5" customHeight="1" x14ac:dyDescent="0.2">
      <c r="A34" s="35"/>
      <c r="B34" s="240"/>
      <c r="C34" s="156" t="s">
        <v>1765</v>
      </c>
      <c r="D34" s="454" t="s">
        <v>1925</v>
      </c>
      <c r="E34" s="454"/>
      <c r="F34" s="454"/>
      <c r="G34" s="454"/>
      <c r="H34" s="454"/>
      <c r="I34" s="454"/>
      <c r="J34" s="454"/>
      <c r="K34" s="454"/>
      <c r="L34" s="454"/>
      <c r="M34" s="470"/>
      <c r="N34" s="470"/>
      <c r="O34" s="470"/>
      <c r="P34" s="470"/>
      <c r="Q34" s="470"/>
      <c r="R34" s="470"/>
      <c r="S34" s="470"/>
      <c r="T34" s="470"/>
      <c r="U34" s="470"/>
      <c r="V34" s="470"/>
      <c r="W34" s="470"/>
      <c r="X34" s="470"/>
      <c r="Y34" s="264" t="e">
        <f>+VLOOKUP(M34,'Listas Verificación'!W3:X6,2,TRUE)</f>
        <v>#N/A</v>
      </c>
      <c r="Z34" s="412"/>
      <c r="AA34" s="413"/>
      <c r="AB34" s="278"/>
    </row>
    <row r="35" spans="1:53" ht="41.25" customHeight="1" x14ac:dyDescent="0.2">
      <c r="A35" s="35"/>
      <c r="B35" s="240"/>
      <c r="C35" s="156" t="s">
        <v>1766</v>
      </c>
      <c r="D35" s="454" t="s">
        <v>1926</v>
      </c>
      <c r="E35" s="454"/>
      <c r="F35" s="454"/>
      <c r="G35" s="454"/>
      <c r="H35" s="454"/>
      <c r="I35" s="454"/>
      <c r="J35" s="454"/>
      <c r="K35" s="454"/>
      <c r="L35" s="454"/>
      <c r="M35" s="470"/>
      <c r="N35" s="470"/>
      <c r="O35" s="470"/>
      <c r="P35" s="470"/>
      <c r="Q35" s="470"/>
      <c r="R35" s="470"/>
      <c r="S35" s="470"/>
      <c r="T35" s="470"/>
      <c r="U35" s="470"/>
      <c r="V35" s="470"/>
      <c r="W35" s="470"/>
      <c r="X35" s="470"/>
      <c r="Y35" s="264" t="e">
        <f>+VLOOKUP(M35,'Listas Verificación'!Y3:Z6,2,TRUE)</f>
        <v>#N/A</v>
      </c>
      <c r="Z35" s="412"/>
      <c r="AA35" s="413"/>
      <c r="AB35" s="278"/>
    </row>
    <row r="36" spans="1:53" ht="66" customHeight="1" x14ac:dyDescent="0.2">
      <c r="A36" s="35"/>
      <c r="B36" s="240"/>
      <c r="C36" s="156" t="s">
        <v>1767</v>
      </c>
      <c r="D36" s="454" t="s">
        <v>1927</v>
      </c>
      <c r="E36" s="454"/>
      <c r="F36" s="454"/>
      <c r="G36" s="454"/>
      <c r="H36" s="454"/>
      <c r="I36" s="454"/>
      <c r="J36" s="454"/>
      <c r="K36" s="454"/>
      <c r="L36" s="454"/>
      <c r="M36" s="470"/>
      <c r="N36" s="470"/>
      <c r="O36" s="470"/>
      <c r="P36" s="470"/>
      <c r="Q36" s="470"/>
      <c r="R36" s="470"/>
      <c r="S36" s="470"/>
      <c r="T36" s="470"/>
      <c r="U36" s="470"/>
      <c r="V36" s="470"/>
      <c r="W36" s="470"/>
      <c r="X36" s="470"/>
      <c r="Y36" s="265" t="s">
        <v>1797</v>
      </c>
      <c r="Z36" s="412"/>
      <c r="AA36" s="413"/>
      <c r="AB36" s="278"/>
    </row>
    <row r="37" spans="1:53" ht="30" customHeight="1" x14ac:dyDescent="0.2">
      <c r="A37" s="35"/>
      <c r="B37" s="240"/>
      <c r="C37" s="156" t="s">
        <v>1768</v>
      </c>
      <c r="D37" s="454" t="s">
        <v>1928</v>
      </c>
      <c r="E37" s="454"/>
      <c r="F37" s="454"/>
      <c r="G37" s="454"/>
      <c r="H37" s="454"/>
      <c r="I37" s="454"/>
      <c r="J37" s="454"/>
      <c r="K37" s="454"/>
      <c r="L37" s="454"/>
      <c r="M37" s="470"/>
      <c r="N37" s="470"/>
      <c r="O37" s="470"/>
      <c r="P37" s="470"/>
      <c r="Q37" s="470"/>
      <c r="R37" s="470"/>
      <c r="S37" s="470"/>
      <c r="T37" s="470"/>
      <c r="U37" s="470"/>
      <c r="V37" s="470"/>
      <c r="W37" s="470"/>
      <c r="X37" s="470"/>
      <c r="Y37" s="264" t="e">
        <f>+VLOOKUP(M37,'Listas Verificación'!AC3:AD6,2,TRUE)</f>
        <v>#N/A</v>
      </c>
      <c r="Z37" s="412"/>
      <c r="AA37" s="413"/>
      <c r="AB37" s="278"/>
    </row>
    <row r="38" spans="1:53" ht="69" customHeight="1" thickBot="1" x14ac:dyDescent="0.25">
      <c r="A38" s="35"/>
      <c r="B38" s="240"/>
      <c r="C38" s="157" t="s">
        <v>1769</v>
      </c>
      <c r="D38" s="486" t="s">
        <v>1929</v>
      </c>
      <c r="E38" s="486"/>
      <c r="F38" s="486"/>
      <c r="G38" s="486"/>
      <c r="H38" s="486"/>
      <c r="I38" s="486"/>
      <c r="J38" s="486"/>
      <c r="K38" s="486"/>
      <c r="L38" s="486"/>
      <c r="M38" s="509"/>
      <c r="N38" s="509"/>
      <c r="O38" s="509"/>
      <c r="P38" s="509"/>
      <c r="Q38" s="509"/>
      <c r="R38" s="509"/>
      <c r="S38" s="509"/>
      <c r="T38" s="509"/>
      <c r="U38" s="509"/>
      <c r="V38" s="509"/>
      <c r="W38" s="509"/>
      <c r="X38" s="509"/>
      <c r="Y38" s="286" t="e">
        <f>+VLOOKUP(M38,'Listas Verificación'!AE3:AF6,2,TRUE)</f>
        <v>#N/A</v>
      </c>
      <c r="Z38" s="414"/>
      <c r="AA38" s="415"/>
      <c r="AB38" s="278"/>
    </row>
    <row r="39" spans="1:53" ht="5.25" customHeight="1" thickBot="1" x14ac:dyDescent="0.35">
      <c r="A39" s="35"/>
      <c r="B39" s="279"/>
      <c r="C39" s="293"/>
      <c r="D39" s="294"/>
      <c r="E39" s="294"/>
      <c r="F39" s="294"/>
      <c r="G39" s="294"/>
      <c r="H39" s="294"/>
      <c r="I39" s="294"/>
      <c r="J39" s="294"/>
      <c r="K39" s="294"/>
      <c r="L39" s="294"/>
      <c r="M39" s="294"/>
      <c r="N39" s="294"/>
      <c r="O39" s="294"/>
      <c r="P39" s="294"/>
      <c r="Q39" s="294"/>
      <c r="R39" s="295"/>
      <c r="S39" s="295"/>
      <c r="T39" s="295"/>
      <c r="U39" s="295"/>
      <c r="V39" s="295"/>
      <c r="W39" s="294"/>
      <c r="X39" s="294"/>
      <c r="Y39" s="294"/>
      <c r="Z39" s="225"/>
      <c r="AA39" s="225"/>
      <c r="AB39" s="280"/>
    </row>
    <row r="40" spans="1:53" ht="4.5" customHeight="1" thickBot="1" x14ac:dyDescent="0.25">
      <c r="A40" s="35"/>
      <c r="B40" s="276"/>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277"/>
    </row>
    <row r="41" spans="1:53" ht="17.25" customHeight="1" thickBot="1" x14ac:dyDescent="0.25">
      <c r="A41" s="35"/>
      <c r="B41" s="240"/>
      <c r="C41" s="287" t="s">
        <v>1930</v>
      </c>
      <c r="D41" s="572" t="s">
        <v>1931</v>
      </c>
      <c r="E41" s="572"/>
      <c r="F41" s="572"/>
      <c r="G41" s="572"/>
      <c r="H41" s="572"/>
      <c r="I41" s="572"/>
      <c r="J41" s="572"/>
      <c r="K41" s="572"/>
      <c r="L41" s="725"/>
      <c r="M41" s="35"/>
      <c r="N41" s="35"/>
      <c r="O41" s="35"/>
      <c r="P41" s="35"/>
      <c r="Q41" s="35"/>
      <c r="R41" s="35"/>
      <c r="S41" s="35"/>
      <c r="T41" s="35"/>
      <c r="U41" s="35"/>
      <c r="V41" s="35"/>
      <c r="W41" s="35"/>
      <c r="X41" s="35"/>
      <c r="Y41" s="35"/>
      <c r="Z41" s="35"/>
      <c r="AA41" s="35"/>
      <c r="AB41" s="278"/>
    </row>
    <row r="42" spans="1:53" ht="21.75" customHeight="1" x14ac:dyDescent="0.2">
      <c r="A42" s="35"/>
      <c r="B42" s="240"/>
      <c r="C42" s="581" t="s">
        <v>1932</v>
      </c>
      <c r="D42" s="543"/>
      <c r="E42" s="543"/>
      <c r="F42" s="543"/>
      <c r="G42" s="543"/>
      <c r="H42" s="543"/>
      <c r="I42" s="543"/>
      <c r="J42" s="543"/>
      <c r="K42" s="543"/>
      <c r="L42" s="543"/>
      <c r="M42" s="543"/>
      <c r="N42" s="543"/>
      <c r="O42" s="543"/>
      <c r="P42" s="543"/>
      <c r="Q42" s="543"/>
      <c r="R42" s="543"/>
      <c r="S42" s="543"/>
      <c r="T42" s="543"/>
      <c r="U42" s="543"/>
      <c r="V42" s="543"/>
      <c r="W42" s="543"/>
      <c r="X42" s="543"/>
      <c r="Y42" s="543"/>
      <c r="Z42" s="543"/>
      <c r="AA42" s="545"/>
      <c r="AB42" s="278"/>
    </row>
    <row r="43" spans="1:53" s="11" customFormat="1" ht="32.25" customHeight="1" x14ac:dyDescent="0.25">
      <c r="A43" s="39"/>
      <c r="B43" s="288"/>
      <c r="C43" s="559" t="s">
        <v>1904</v>
      </c>
      <c r="D43" s="560"/>
      <c r="E43" s="560"/>
      <c r="F43" s="560"/>
      <c r="G43" s="560"/>
      <c r="H43" s="560"/>
      <c r="I43" s="560"/>
      <c r="J43" s="560"/>
      <c r="K43" s="560"/>
      <c r="L43" s="560"/>
      <c r="M43" s="560" t="s">
        <v>1905</v>
      </c>
      <c r="N43" s="560"/>
      <c r="O43" s="560"/>
      <c r="P43" s="560"/>
      <c r="Q43" s="560"/>
      <c r="R43" s="560" t="s">
        <v>1906</v>
      </c>
      <c r="S43" s="560"/>
      <c r="T43" s="560"/>
      <c r="U43" s="560"/>
      <c r="V43" s="560"/>
      <c r="W43" s="560" t="s">
        <v>1907</v>
      </c>
      <c r="X43" s="560"/>
      <c r="Y43" s="201" t="s">
        <v>1754</v>
      </c>
      <c r="Z43" s="560" t="s">
        <v>1908</v>
      </c>
      <c r="AA43" s="606"/>
      <c r="AB43" s="289"/>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row>
    <row r="44" spans="1:53" ht="49.5" customHeight="1" x14ac:dyDescent="0.2">
      <c r="A44" s="35"/>
      <c r="B44" s="240"/>
      <c r="C44" s="156" t="s">
        <v>1933</v>
      </c>
      <c r="D44" s="454" t="s">
        <v>1934</v>
      </c>
      <c r="E44" s="454"/>
      <c r="F44" s="454"/>
      <c r="G44" s="454"/>
      <c r="H44" s="454"/>
      <c r="I44" s="454"/>
      <c r="J44" s="454"/>
      <c r="K44" s="454"/>
      <c r="L44" s="454"/>
      <c r="M44" s="470"/>
      <c r="N44" s="470"/>
      <c r="O44" s="470"/>
      <c r="P44" s="470"/>
      <c r="Q44" s="470"/>
      <c r="R44" s="470"/>
      <c r="S44" s="470"/>
      <c r="T44" s="470"/>
      <c r="U44" s="470"/>
      <c r="V44" s="470"/>
      <c r="W44" s="470"/>
      <c r="X44" s="470"/>
      <c r="Y44" s="264" t="e">
        <f>VLOOKUP(M44,'Listas Verificación'!AG4:AH8,2,FALSE)</f>
        <v>#N/A</v>
      </c>
      <c r="Z44" s="412"/>
      <c r="AA44" s="413"/>
      <c r="AB44" s="278"/>
    </row>
    <row r="45" spans="1:53" ht="32.25" customHeight="1" x14ac:dyDescent="0.2">
      <c r="A45" s="35"/>
      <c r="B45" s="240"/>
      <c r="C45" s="156" t="s">
        <v>1935</v>
      </c>
      <c r="D45" s="454" t="s">
        <v>1936</v>
      </c>
      <c r="E45" s="454"/>
      <c r="F45" s="454"/>
      <c r="G45" s="454"/>
      <c r="H45" s="454"/>
      <c r="I45" s="454"/>
      <c r="J45" s="454"/>
      <c r="K45" s="454"/>
      <c r="L45" s="454"/>
      <c r="M45" s="470"/>
      <c r="N45" s="470"/>
      <c r="O45" s="470"/>
      <c r="P45" s="470"/>
      <c r="Q45" s="470"/>
      <c r="R45" s="470"/>
      <c r="S45" s="470"/>
      <c r="T45" s="470"/>
      <c r="U45" s="470"/>
      <c r="V45" s="470"/>
      <c r="W45" s="470"/>
      <c r="X45" s="470"/>
      <c r="Y45" s="264" t="e">
        <f>+VLOOKUP(M45,'Listas Verificación'!AI3:AJ6,2,TRUE)</f>
        <v>#N/A</v>
      </c>
      <c r="Z45" s="412"/>
      <c r="AA45" s="413"/>
      <c r="AB45" s="278"/>
    </row>
    <row r="46" spans="1:53" ht="49.5" customHeight="1" thickBot="1" x14ac:dyDescent="0.25">
      <c r="A46" s="35"/>
      <c r="B46" s="240"/>
      <c r="C46" s="157" t="s">
        <v>1937</v>
      </c>
      <c r="D46" s="486" t="s">
        <v>1938</v>
      </c>
      <c r="E46" s="486"/>
      <c r="F46" s="486"/>
      <c r="G46" s="486"/>
      <c r="H46" s="486"/>
      <c r="I46" s="486"/>
      <c r="J46" s="486"/>
      <c r="K46" s="486"/>
      <c r="L46" s="486"/>
      <c r="M46" s="509"/>
      <c r="N46" s="509"/>
      <c r="O46" s="509"/>
      <c r="P46" s="509"/>
      <c r="Q46" s="509"/>
      <c r="R46" s="509"/>
      <c r="S46" s="509"/>
      <c r="T46" s="509"/>
      <c r="U46" s="509"/>
      <c r="V46" s="509"/>
      <c r="W46" s="509"/>
      <c r="X46" s="509"/>
      <c r="Y46" s="290" t="s">
        <v>1797</v>
      </c>
      <c r="Z46" s="414"/>
      <c r="AA46" s="415"/>
      <c r="AB46" s="278"/>
    </row>
    <row r="47" spans="1:53" ht="17.25" customHeight="1" x14ac:dyDescent="0.2">
      <c r="A47" s="35"/>
      <c r="B47" s="240"/>
      <c r="C47" s="581" t="s">
        <v>1939</v>
      </c>
      <c r="D47" s="543"/>
      <c r="E47" s="543"/>
      <c r="F47" s="543"/>
      <c r="G47" s="543"/>
      <c r="H47" s="543"/>
      <c r="I47" s="543"/>
      <c r="J47" s="543"/>
      <c r="K47" s="543"/>
      <c r="L47" s="543"/>
      <c r="M47" s="543"/>
      <c r="N47" s="543"/>
      <c r="O47" s="543"/>
      <c r="P47" s="543"/>
      <c r="Q47" s="543"/>
      <c r="R47" s="543"/>
      <c r="S47" s="543"/>
      <c r="T47" s="543"/>
      <c r="U47" s="543"/>
      <c r="V47" s="543"/>
      <c r="W47" s="543"/>
      <c r="X47" s="543"/>
      <c r="Y47" s="543"/>
      <c r="Z47" s="543"/>
      <c r="AA47" s="545"/>
      <c r="AB47" s="278"/>
    </row>
    <row r="48" spans="1:53" s="11" customFormat="1" ht="30.75" customHeight="1" x14ac:dyDescent="0.25">
      <c r="A48" s="39"/>
      <c r="B48" s="288"/>
      <c r="C48" s="559" t="s">
        <v>1904</v>
      </c>
      <c r="D48" s="560"/>
      <c r="E48" s="560"/>
      <c r="F48" s="560"/>
      <c r="G48" s="560"/>
      <c r="H48" s="560"/>
      <c r="I48" s="560"/>
      <c r="J48" s="560"/>
      <c r="K48" s="560"/>
      <c r="L48" s="560"/>
      <c r="M48" s="560" t="s">
        <v>1905</v>
      </c>
      <c r="N48" s="560"/>
      <c r="O48" s="560"/>
      <c r="P48" s="560"/>
      <c r="Q48" s="560"/>
      <c r="R48" s="560" t="s">
        <v>1906</v>
      </c>
      <c r="S48" s="560"/>
      <c r="T48" s="560"/>
      <c r="U48" s="560"/>
      <c r="V48" s="560"/>
      <c r="W48" s="560" t="s">
        <v>1907</v>
      </c>
      <c r="X48" s="560"/>
      <c r="Y48" s="201" t="s">
        <v>1754</v>
      </c>
      <c r="Z48" s="560" t="s">
        <v>1908</v>
      </c>
      <c r="AA48" s="606"/>
      <c r="AB48" s="289"/>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row>
    <row r="49" spans="1:53" ht="51" customHeight="1" x14ac:dyDescent="0.2">
      <c r="A49" s="35"/>
      <c r="B49" s="240"/>
      <c r="C49" s="156" t="s">
        <v>1774</v>
      </c>
      <c r="D49" s="454" t="s">
        <v>1940</v>
      </c>
      <c r="E49" s="454"/>
      <c r="F49" s="454"/>
      <c r="G49" s="454"/>
      <c r="H49" s="454"/>
      <c r="I49" s="454"/>
      <c r="J49" s="454"/>
      <c r="K49" s="454"/>
      <c r="L49" s="454"/>
      <c r="M49" s="470"/>
      <c r="N49" s="470"/>
      <c r="O49" s="470"/>
      <c r="P49" s="470"/>
      <c r="Q49" s="470"/>
      <c r="R49" s="470"/>
      <c r="S49" s="470"/>
      <c r="T49" s="470"/>
      <c r="U49" s="470"/>
      <c r="V49" s="470"/>
      <c r="W49" s="470"/>
      <c r="X49" s="470"/>
      <c r="Y49" s="266" t="e">
        <f>+VLOOKUP(M49,'Listas Verificación'!AM3:AN7,2,TRUE)</f>
        <v>#N/A</v>
      </c>
      <c r="Z49" s="412"/>
      <c r="AA49" s="413"/>
      <c r="AB49" s="278"/>
    </row>
    <row r="50" spans="1:53" ht="54" customHeight="1" thickBot="1" x14ac:dyDescent="0.25">
      <c r="A50" s="35"/>
      <c r="B50" s="240"/>
      <c r="C50" s="157" t="s">
        <v>1775</v>
      </c>
      <c r="D50" s="486" t="s">
        <v>1941</v>
      </c>
      <c r="E50" s="486"/>
      <c r="F50" s="486"/>
      <c r="G50" s="486"/>
      <c r="H50" s="486"/>
      <c r="I50" s="486"/>
      <c r="J50" s="486"/>
      <c r="K50" s="486"/>
      <c r="L50" s="486"/>
      <c r="M50" s="509"/>
      <c r="N50" s="509"/>
      <c r="O50" s="509"/>
      <c r="P50" s="509"/>
      <c r="Q50" s="509"/>
      <c r="R50" s="509"/>
      <c r="S50" s="509"/>
      <c r="T50" s="509"/>
      <c r="U50" s="509"/>
      <c r="V50" s="509"/>
      <c r="W50" s="509"/>
      <c r="X50" s="509"/>
      <c r="Y50" s="290" t="s">
        <v>1797</v>
      </c>
      <c r="Z50" s="414"/>
      <c r="AA50" s="415"/>
      <c r="AB50" s="278"/>
    </row>
    <row r="51" spans="1:53" s="7" customFormat="1" ht="26.25" customHeight="1" x14ac:dyDescent="0.25">
      <c r="A51" s="35"/>
      <c r="B51" s="240"/>
      <c r="C51" s="581" t="s">
        <v>1942</v>
      </c>
      <c r="D51" s="543"/>
      <c r="E51" s="543"/>
      <c r="F51" s="543"/>
      <c r="G51" s="543"/>
      <c r="H51" s="543"/>
      <c r="I51" s="543"/>
      <c r="J51" s="543"/>
      <c r="K51" s="543"/>
      <c r="L51" s="543"/>
      <c r="M51" s="543"/>
      <c r="N51" s="543"/>
      <c r="O51" s="543"/>
      <c r="P51" s="543"/>
      <c r="Q51" s="543"/>
      <c r="R51" s="543"/>
      <c r="S51" s="543"/>
      <c r="T51" s="543"/>
      <c r="U51" s="543"/>
      <c r="V51" s="543"/>
      <c r="W51" s="543"/>
      <c r="X51" s="543"/>
      <c r="Y51" s="543"/>
      <c r="Z51" s="543"/>
      <c r="AA51" s="545"/>
      <c r="AB51" s="278"/>
      <c r="AC51" s="14"/>
      <c r="AD51" s="14"/>
      <c r="AE51" s="14"/>
      <c r="AF51" s="14"/>
      <c r="AG51" s="14"/>
      <c r="AH51" s="14"/>
      <c r="AI51" s="14"/>
      <c r="AJ51" s="14"/>
      <c r="AK51" s="14"/>
      <c r="AL51" s="14"/>
      <c r="AM51" s="14"/>
      <c r="AN51" s="14"/>
      <c r="AO51" s="14"/>
      <c r="AP51" s="15"/>
      <c r="AQ51" s="14"/>
      <c r="AR51" s="14"/>
      <c r="AS51" s="14"/>
      <c r="AT51" s="14"/>
      <c r="AU51" s="14"/>
      <c r="AV51" s="14"/>
      <c r="AW51" s="14"/>
      <c r="AX51" s="14"/>
      <c r="AY51" s="14"/>
      <c r="AZ51" s="14"/>
      <c r="BA51" s="14"/>
    </row>
    <row r="52" spans="1:53" s="11" customFormat="1" ht="35.25" customHeight="1" x14ac:dyDescent="0.25">
      <c r="A52" s="39"/>
      <c r="B52" s="288"/>
      <c r="C52" s="559" t="s">
        <v>1904</v>
      </c>
      <c r="D52" s="560"/>
      <c r="E52" s="560"/>
      <c r="F52" s="560"/>
      <c r="G52" s="560"/>
      <c r="H52" s="560"/>
      <c r="I52" s="560"/>
      <c r="J52" s="560"/>
      <c r="K52" s="560"/>
      <c r="L52" s="560"/>
      <c r="M52" s="560" t="s">
        <v>1905</v>
      </c>
      <c r="N52" s="560"/>
      <c r="O52" s="560"/>
      <c r="P52" s="560"/>
      <c r="Q52" s="560"/>
      <c r="R52" s="560" t="s">
        <v>1906</v>
      </c>
      <c r="S52" s="560"/>
      <c r="T52" s="560"/>
      <c r="U52" s="560"/>
      <c r="V52" s="560"/>
      <c r="W52" s="560" t="s">
        <v>1907</v>
      </c>
      <c r="X52" s="560"/>
      <c r="Y52" s="201" t="s">
        <v>1754</v>
      </c>
      <c r="Z52" s="560" t="s">
        <v>1908</v>
      </c>
      <c r="AA52" s="606"/>
      <c r="AB52" s="289"/>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row>
    <row r="53" spans="1:53" ht="27" customHeight="1" x14ac:dyDescent="0.2">
      <c r="A53" s="35"/>
      <c r="B53" s="240"/>
      <c r="C53" s="156" t="s">
        <v>1776</v>
      </c>
      <c r="D53" s="454" t="s">
        <v>1943</v>
      </c>
      <c r="E53" s="454"/>
      <c r="F53" s="454"/>
      <c r="G53" s="454"/>
      <c r="H53" s="454"/>
      <c r="I53" s="454"/>
      <c r="J53" s="454"/>
      <c r="K53" s="454"/>
      <c r="L53" s="454"/>
      <c r="M53" s="470"/>
      <c r="N53" s="470"/>
      <c r="O53" s="470"/>
      <c r="P53" s="470"/>
      <c r="Q53" s="470"/>
      <c r="R53" s="470"/>
      <c r="S53" s="470"/>
      <c r="T53" s="470"/>
      <c r="U53" s="470"/>
      <c r="V53" s="470"/>
      <c r="W53" s="470"/>
      <c r="X53" s="470"/>
      <c r="Y53" s="264" t="e">
        <f>+VLOOKUP(M53,'Listas Verificación'!AQ3:AR6,2,TRUE)</f>
        <v>#N/A</v>
      </c>
      <c r="Z53" s="412"/>
      <c r="AA53" s="413"/>
      <c r="AB53" s="278"/>
    </row>
    <row r="54" spans="1:53" ht="36.75" customHeight="1" x14ac:dyDescent="0.2">
      <c r="A54" s="35"/>
      <c r="B54" s="240"/>
      <c r="C54" s="156" t="s">
        <v>1777</v>
      </c>
      <c r="D54" s="454" t="s">
        <v>1944</v>
      </c>
      <c r="E54" s="454"/>
      <c r="F54" s="454"/>
      <c r="G54" s="454"/>
      <c r="H54" s="454"/>
      <c r="I54" s="454"/>
      <c r="J54" s="454"/>
      <c r="K54" s="454"/>
      <c r="L54" s="454"/>
      <c r="M54" s="470"/>
      <c r="N54" s="470"/>
      <c r="O54" s="470"/>
      <c r="P54" s="470"/>
      <c r="Q54" s="470"/>
      <c r="R54" s="470"/>
      <c r="S54" s="470"/>
      <c r="T54" s="470"/>
      <c r="U54" s="470"/>
      <c r="V54" s="470"/>
      <c r="W54" s="470"/>
      <c r="X54" s="470"/>
      <c r="Y54" s="264" t="e">
        <f>+VLOOKUP(M54,'Listas Verificación'!AS3:AT6,2,TRUE)</f>
        <v>#N/A</v>
      </c>
      <c r="Z54" s="412"/>
      <c r="AA54" s="413"/>
      <c r="AB54" s="278"/>
    </row>
    <row r="55" spans="1:53" ht="51" customHeight="1" thickBot="1" x14ac:dyDescent="0.25">
      <c r="A55" s="35"/>
      <c r="B55" s="240"/>
      <c r="C55" s="157" t="s">
        <v>1778</v>
      </c>
      <c r="D55" s="486" t="s">
        <v>1945</v>
      </c>
      <c r="E55" s="486"/>
      <c r="F55" s="486"/>
      <c r="G55" s="486"/>
      <c r="H55" s="486"/>
      <c r="I55" s="486"/>
      <c r="J55" s="486"/>
      <c r="K55" s="486"/>
      <c r="L55" s="486"/>
      <c r="M55" s="509"/>
      <c r="N55" s="509"/>
      <c r="O55" s="509"/>
      <c r="P55" s="509"/>
      <c r="Q55" s="509"/>
      <c r="R55" s="509"/>
      <c r="S55" s="509"/>
      <c r="T55" s="509"/>
      <c r="U55" s="509"/>
      <c r="V55" s="509"/>
      <c r="W55" s="509"/>
      <c r="X55" s="509"/>
      <c r="Y55" s="286" t="e">
        <f>+VLOOKUP(M55,'Listas Verificación'!AU3:AV6,2,TRUE)</f>
        <v>#N/A</v>
      </c>
      <c r="Z55" s="414"/>
      <c r="AA55" s="415"/>
      <c r="AB55" s="278"/>
    </row>
    <row r="56" spans="1:53" ht="25.5" customHeight="1" x14ac:dyDescent="0.2">
      <c r="A56" s="35"/>
      <c r="B56" s="240"/>
      <c r="C56" s="581" t="s">
        <v>1946</v>
      </c>
      <c r="D56" s="543"/>
      <c r="E56" s="543"/>
      <c r="F56" s="543"/>
      <c r="G56" s="543"/>
      <c r="H56" s="543"/>
      <c r="I56" s="543"/>
      <c r="J56" s="543"/>
      <c r="K56" s="543"/>
      <c r="L56" s="543"/>
      <c r="M56" s="543"/>
      <c r="N56" s="543"/>
      <c r="O56" s="543"/>
      <c r="P56" s="543"/>
      <c r="Q56" s="543"/>
      <c r="R56" s="543"/>
      <c r="S56" s="543"/>
      <c r="T56" s="543"/>
      <c r="U56" s="543"/>
      <c r="V56" s="543"/>
      <c r="W56" s="543"/>
      <c r="X56" s="543"/>
      <c r="Y56" s="543"/>
      <c r="Z56" s="543"/>
      <c r="AA56" s="545"/>
      <c r="AB56" s="278"/>
    </row>
    <row r="57" spans="1:53" s="11" customFormat="1" ht="39" customHeight="1" x14ac:dyDescent="0.25">
      <c r="A57" s="39"/>
      <c r="B57" s="288"/>
      <c r="C57" s="559" t="s">
        <v>1904</v>
      </c>
      <c r="D57" s="560"/>
      <c r="E57" s="560"/>
      <c r="F57" s="560"/>
      <c r="G57" s="560"/>
      <c r="H57" s="560"/>
      <c r="I57" s="560"/>
      <c r="J57" s="560"/>
      <c r="K57" s="560"/>
      <c r="L57" s="560"/>
      <c r="M57" s="560" t="s">
        <v>1905</v>
      </c>
      <c r="N57" s="560"/>
      <c r="O57" s="560"/>
      <c r="P57" s="560"/>
      <c r="Q57" s="560"/>
      <c r="R57" s="560" t="s">
        <v>1906</v>
      </c>
      <c r="S57" s="560"/>
      <c r="T57" s="560"/>
      <c r="U57" s="560"/>
      <c r="V57" s="560"/>
      <c r="W57" s="560" t="s">
        <v>1907</v>
      </c>
      <c r="X57" s="560"/>
      <c r="Y57" s="201" t="s">
        <v>1754</v>
      </c>
      <c r="Z57" s="560" t="s">
        <v>1908</v>
      </c>
      <c r="AA57" s="606"/>
      <c r="AB57" s="289"/>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row>
    <row r="58" spans="1:53" ht="47.25" customHeight="1" thickBot="1" x14ac:dyDescent="0.25">
      <c r="A58" s="35"/>
      <c r="B58" s="240"/>
      <c r="C58" s="157" t="s">
        <v>1779</v>
      </c>
      <c r="D58" s="486" t="s">
        <v>1947</v>
      </c>
      <c r="E58" s="486"/>
      <c r="F58" s="486"/>
      <c r="G58" s="486"/>
      <c r="H58" s="486"/>
      <c r="I58" s="486"/>
      <c r="J58" s="486"/>
      <c r="K58" s="486"/>
      <c r="L58" s="486"/>
      <c r="M58" s="509"/>
      <c r="N58" s="509"/>
      <c r="O58" s="509"/>
      <c r="P58" s="509"/>
      <c r="Q58" s="509"/>
      <c r="R58" s="509"/>
      <c r="S58" s="509"/>
      <c r="T58" s="509"/>
      <c r="U58" s="509"/>
      <c r="V58" s="509"/>
      <c r="W58" s="509"/>
      <c r="X58" s="509"/>
      <c r="Y58" s="286" t="e">
        <f>+VLOOKUP(M58,'Listas Verificación'!AW3:AX6,2,TRUE)</f>
        <v>#N/A</v>
      </c>
      <c r="Z58" s="414"/>
      <c r="AA58" s="415"/>
      <c r="AB58" s="278"/>
    </row>
    <row r="59" spans="1:53" ht="27" customHeight="1" thickBot="1" x14ac:dyDescent="0.25">
      <c r="A59" s="35"/>
      <c r="B59" s="240"/>
      <c r="C59" s="581" t="s">
        <v>1948</v>
      </c>
      <c r="D59" s="543"/>
      <c r="E59" s="543"/>
      <c r="F59" s="543"/>
      <c r="G59" s="543"/>
      <c r="H59" s="543"/>
      <c r="I59" s="543"/>
      <c r="J59" s="543"/>
      <c r="K59" s="543"/>
      <c r="L59" s="543"/>
      <c r="M59" s="543"/>
      <c r="N59" s="543"/>
      <c r="O59" s="543"/>
      <c r="P59" s="543"/>
      <c r="Q59" s="543"/>
      <c r="R59" s="543"/>
      <c r="S59" s="543"/>
      <c r="T59" s="543"/>
      <c r="U59" s="543"/>
      <c r="V59" s="543"/>
      <c r="W59" s="543"/>
      <c r="X59" s="543"/>
      <c r="Y59" s="543"/>
      <c r="Z59" s="543"/>
      <c r="AA59" s="545"/>
      <c r="AB59" s="291"/>
    </row>
    <row r="60" spans="1:53" s="11" customFormat="1" ht="39" customHeight="1" x14ac:dyDescent="0.25">
      <c r="A60" s="39"/>
      <c r="B60" s="288"/>
      <c r="C60" s="559" t="s">
        <v>1904</v>
      </c>
      <c r="D60" s="560"/>
      <c r="E60" s="560"/>
      <c r="F60" s="560"/>
      <c r="G60" s="560"/>
      <c r="H60" s="560"/>
      <c r="I60" s="560"/>
      <c r="J60" s="560"/>
      <c r="K60" s="560"/>
      <c r="L60" s="560"/>
      <c r="M60" s="560"/>
      <c r="N60" s="560"/>
      <c r="O60" s="560"/>
      <c r="P60" s="560"/>
      <c r="Q60" s="560"/>
      <c r="R60" s="560" t="s">
        <v>1906</v>
      </c>
      <c r="S60" s="560"/>
      <c r="T60" s="560"/>
      <c r="U60" s="560"/>
      <c r="V60" s="560"/>
      <c r="W60" s="560" t="s">
        <v>1907</v>
      </c>
      <c r="X60" s="560"/>
      <c r="Y60" s="201" t="s">
        <v>1754</v>
      </c>
      <c r="Z60" s="560" t="s">
        <v>1908</v>
      </c>
      <c r="AA60" s="606"/>
      <c r="AB60" s="289"/>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row>
    <row r="61" spans="1:53" ht="38.25" customHeight="1" x14ac:dyDescent="0.2">
      <c r="A61" s="35"/>
      <c r="B61" s="240"/>
      <c r="C61" s="156" t="s">
        <v>1780</v>
      </c>
      <c r="D61" s="454" t="s">
        <v>1949</v>
      </c>
      <c r="E61" s="454"/>
      <c r="F61" s="454"/>
      <c r="G61" s="454"/>
      <c r="H61" s="454"/>
      <c r="I61" s="454"/>
      <c r="J61" s="454"/>
      <c r="K61" s="454"/>
      <c r="L61" s="454"/>
      <c r="M61" s="470"/>
      <c r="N61" s="470"/>
      <c r="O61" s="470"/>
      <c r="P61" s="470"/>
      <c r="Q61" s="470"/>
      <c r="R61" s="470"/>
      <c r="S61" s="470"/>
      <c r="T61" s="470"/>
      <c r="U61" s="470"/>
      <c r="V61" s="470"/>
      <c r="W61" s="470"/>
      <c r="X61" s="470"/>
      <c r="Y61" s="264" t="e">
        <f>+VLOOKUP(M61,'Listas Verificación'!AY3:AZ6,2,TRUE)</f>
        <v>#N/A</v>
      </c>
      <c r="Z61" s="412"/>
      <c r="AA61" s="413"/>
      <c r="AB61" s="278"/>
    </row>
    <row r="62" spans="1:53" ht="49.5" customHeight="1" thickBot="1" x14ac:dyDescent="0.25">
      <c r="A62" s="35"/>
      <c r="B62" s="240"/>
      <c r="C62" s="157" t="s">
        <v>1781</v>
      </c>
      <c r="D62" s="486" t="s">
        <v>1950</v>
      </c>
      <c r="E62" s="486"/>
      <c r="F62" s="486"/>
      <c r="G62" s="486"/>
      <c r="H62" s="486"/>
      <c r="I62" s="486"/>
      <c r="J62" s="486"/>
      <c r="K62" s="486"/>
      <c r="L62" s="486"/>
      <c r="M62" s="509"/>
      <c r="N62" s="509"/>
      <c r="O62" s="509"/>
      <c r="P62" s="509"/>
      <c r="Q62" s="509"/>
      <c r="R62" s="509"/>
      <c r="S62" s="509"/>
      <c r="T62" s="509"/>
      <c r="U62" s="509"/>
      <c r="V62" s="509"/>
      <c r="W62" s="509"/>
      <c r="X62" s="509"/>
      <c r="Y62" s="286" t="e">
        <f>+VLOOKUP(M62,'Listas Verificación'!BA3:BB6,2,TRUE)</f>
        <v>#N/A</v>
      </c>
      <c r="Z62" s="414"/>
      <c r="AA62" s="415"/>
      <c r="AB62" s="278"/>
    </row>
    <row r="63" spans="1:53" ht="30" customHeight="1" x14ac:dyDescent="0.2">
      <c r="A63" s="35"/>
      <c r="B63" s="240"/>
      <c r="C63" s="581" t="s">
        <v>1951</v>
      </c>
      <c r="D63" s="543"/>
      <c r="E63" s="543"/>
      <c r="F63" s="543"/>
      <c r="G63" s="543"/>
      <c r="H63" s="543"/>
      <c r="I63" s="543"/>
      <c r="J63" s="543"/>
      <c r="K63" s="543"/>
      <c r="L63" s="543"/>
      <c r="M63" s="543"/>
      <c r="N63" s="543"/>
      <c r="O63" s="543"/>
      <c r="P63" s="543"/>
      <c r="Q63" s="543"/>
      <c r="R63" s="543"/>
      <c r="S63" s="543"/>
      <c r="T63" s="543"/>
      <c r="U63" s="543"/>
      <c r="V63" s="543"/>
      <c r="W63" s="543"/>
      <c r="X63" s="543"/>
      <c r="Y63" s="543"/>
      <c r="Z63" s="543"/>
      <c r="AA63" s="545"/>
      <c r="AB63" s="278"/>
      <c r="AI63" s="263"/>
    </row>
    <row r="64" spans="1:53" s="11" customFormat="1" ht="36.75" customHeight="1" x14ac:dyDescent="0.25">
      <c r="A64" s="39"/>
      <c r="B64" s="288"/>
      <c r="C64" s="559" t="s">
        <v>1904</v>
      </c>
      <c r="D64" s="560"/>
      <c r="E64" s="560"/>
      <c r="F64" s="560"/>
      <c r="G64" s="560"/>
      <c r="H64" s="560"/>
      <c r="I64" s="560"/>
      <c r="J64" s="560"/>
      <c r="K64" s="560"/>
      <c r="L64" s="560"/>
      <c r="M64" s="560" t="s">
        <v>1905</v>
      </c>
      <c r="N64" s="560"/>
      <c r="O64" s="560"/>
      <c r="P64" s="560"/>
      <c r="Q64" s="560"/>
      <c r="R64" s="560" t="s">
        <v>1906</v>
      </c>
      <c r="S64" s="560"/>
      <c r="T64" s="560"/>
      <c r="U64" s="560"/>
      <c r="V64" s="560"/>
      <c r="W64" s="560" t="s">
        <v>1907</v>
      </c>
      <c r="X64" s="560"/>
      <c r="Y64" s="201" t="s">
        <v>1754</v>
      </c>
      <c r="Z64" s="560" t="s">
        <v>1908</v>
      </c>
      <c r="AA64" s="606"/>
      <c r="AB64" s="289"/>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row>
    <row r="65" spans="1:53" ht="36" customHeight="1" x14ac:dyDescent="0.2">
      <c r="A65" s="35"/>
      <c r="B65" s="240"/>
      <c r="C65" s="156" t="s">
        <v>1782</v>
      </c>
      <c r="D65" s="454" t="s">
        <v>1952</v>
      </c>
      <c r="E65" s="454"/>
      <c r="F65" s="454"/>
      <c r="G65" s="454"/>
      <c r="H65" s="454"/>
      <c r="I65" s="454"/>
      <c r="J65" s="454"/>
      <c r="K65" s="454"/>
      <c r="L65" s="454"/>
      <c r="M65" s="470"/>
      <c r="N65" s="470"/>
      <c r="O65" s="470"/>
      <c r="P65" s="470"/>
      <c r="Q65" s="470"/>
      <c r="R65" s="470"/>
      <c r="S65" s="470"/>
      <c r="T65" s="470"/>
      <c r="U65" s="470"/>
      <c r="V65" s="470"/>
      <c r="W65" s="470"/>
      <c r="X65" s="470"/>
      <c r="Y65" s="264" t="e">
        <f>+VLOOKUP(M65,'Listas Verificación'!BC3:BD7,2,TRUE)</f>
        <v>#N/A</v>
      </c>
      <c r="Z65" s="412"/>
      <c r="AA65" s="413"/>
      <c r="AB65" s="278"/>
    </row>
    <row r="66" spans="1:53" ht="36" customHeight="1" x14ac:dyDescent="0.2">
      <c r="A66" s="35"/>
      <c r="B66" s="240"/>
      <c r="C66" s="156" t="s">
        <v>1783</v>
      </c>
      <c r="D66" s="454" t="s">
        <v>1953</v>
      </c>
      <c r="E66" s="454"/>
      <c r="F66" s="454"/>
      <c r="G66" s="454"/>
      <c r="H66" s="454"/>
      <c r="I66" s="454"/>
      <c r="J66" s="454"/>
      <c r="K66" s="454"/>
      <c r="L66" s="454"/>
      <c r="M66" s="470"/>
      <c r="N66" s="470"/>
      <c r="O66" s="470"/>
      <c r="P66" s="470"/>
      <c r="Q66" s="470"/>
      <c r="R66" s="470"/>
      <c r="S66" s="470"/>
      <c r="T66" s="470"/>
      <c r="U66" s="470"/>
      <c r="V66" s="470"/>
      <c r="W66" s="470"/>
      <c r="X66" s="470"/>
      <c r="Y66" s="264" t="e">
        <f>+VLOOKUP(M66,'Listas Verificación'!BE3:BF6,2,TRUE)</f>
        <v>#N/A</v>
      </c>
      <c r="Z66" s="412"/>
      <c r="AA66" s="413"/>
      <c r="AB66" s="278"/>
    </row>
    <row r="67" spans="1:53" ht="36" customHeight="1" x14ac:dyDescent="0.2">
      <c r="A67" s="35"/>
      <c r="B67" s="240"/>
      <c r="C67" s="156" t="s">
        <v>1784</v>
      </c>
      <c r="D67" s="454" t="s">
        <v>1954</v>
      </c>
      <c r="E67" s="454"/>
      <c r="F67" s="454"/>
      <c r="G67" s="454"/>
      <c r="H67" s="454"/>
      <c r="I67" s="454"/>
      <c r="J67" s="454"/>
      <c r="K67" s="454"/>
      <c r="L67" s="454"/>
      <c r="M67" s="470"/>
      <c r="N67" s="470"/>
      <c r="O67" s="470"/>
      <c r="P67" s="470"/>
      <c r="Q67" s="470"/>
      <c r="R67" s="470"/>
      <c r="S67" s="470"/>
      <c r="T67" s="470"/>
      <c r="U67" s="470"/>
      <c r="V67" s="470"/>
      <c r="W67" s="470"/>
      <c r="X67" s="470"/>
      <c r="Y67" s="265" t="s">
        <v>1797</v>
      </c>
      <c r="Z67" s="412"/>
      <c r="AA67" s="413"/>
      <c r="AB67" s="278"/>
      <c r="AR67" s="5"/>
    </row>
    <row r="68" spans="1:53" ht="36" customHeight="1" thickBot="1" x14ac:dyDescent="0.25">
      <c r="A68" s="35"/>
      <c r="B68" s="240"/>
      <c r="C68" s="157" t="s">
        <v>1785</v>
      </c>
      <c r="D68" s="486" t="s">
        <v>1955</v>
      </c>
      <c r="E68" s="486"/>
      <c r="F68" s="486"/>
      <c r="G68" s="486"/>
      <c r="H68" s="486"/>
      <c r="I68" s="486"/>
      <c r="J68" s="486"/>
      <c r="K68" s="486"/>
      <c r="L68" s="486"/>
      <c r="M68" s="509"/>
      <c r="N68" s="509"/>
      <c r="O68" s="509"/>
      <c r="P68" s="509"/>
      <c r="Q68" s="509"/>
      <c r="R68" s="509"/>
      <c r="S68" s="509"/>
      <c r="T68" s="509"/>
      <c r="U68" s="509"/>
      <c r="V68" s="509"/>
      <c r="W68" s="509"/>
      <c r="X68" s="509"/>
      <c r="Y68" s="290" t="s">
        <v>1797</v>
      </c>
      <c r="Z68" s="414"/>
      <c r="AA68" s="415"/>
      <c r="AB68" s="278"/>
    </row>
    <row r="69" spans="1:53" ht="5.0999999999999996" customHeight="1" thickBot="1" x14ac:dyDescent="0.25">
      <c r="A69" s="35"/>
      <c r="B69" s="279"/>
      <c r="C69" s="174"/>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280"/>
    </row>
    <row r="70" spans="1:53" ht="5.0999999999999996" customHeight="1" thickBot="1" x14ac:dyDescent="0.25">
      <c r="A70" s="35"/>
      <c r="B70" s="276"/>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277"/>
    </row>
    <row r="71" spans="1:53" ht="17.25" thickBot="1" x14ac:dyDescent="0.25">
      <c r="A71" s="35"/>
      <c r="B71" s="240"/>
      <c r="C71" s="287" t="s">
        <v>1956</v>
      </c>
      <c r="D71" s="572" t="s">
        <v>1957</v>
      </c>
      <c r="E71" s="572"/>
      <c r="F71" s="572"/>
      <c r="G71" s="572"/>
      <c r="H71" s="572"/>
      <c r="I71" s="572"/>
      <c r="J71" s="572"/>
      <c r="K71" s="572"/>
      <c r="L71" s="725"/>
      <c r="M71" s="35"/>
      <c r="N71" s="35"/>
      <c r="O71" s="35"/>
      <c r="P71" s="35"/>
      <c r="Q71" s="35"/>
      <c r="R71" s="35"/>
      <c r="S71" s="35"/>
      <c r="T71" s="35"/>
      <c r="U71" s="35"/>
      <c r="V71" s="35"/>
      <c r="W71" s="35"/>
      <c r="X71" s="35"/>
      <c r="Y71" s="35"/>
      <c r="Z71" s="35"/>
      <c r="AA71" s="35"/>
      <c r="AB71" s="278"/>
    </row>
    <row r="72" spans="1:53" ht="30" customHeight="1" x14ac:dyDescent="0.2">
      <c r="A72" s="35"/>
      <c r="B72" s="240"/>
      <c r="C72" s="581" t="s">
        <v>1958</v>
      </c>
      <c r="D72" s="543"/>
      <c r="E72" s="543"/>
      <c r="F72" s="543"/>
      <c r="G72" s="543"/>
      <c r="H72" s="543"/>
      <c r="I72" s="543"/>
      <c r="J72" s="543"/>
      <c r="K72" s="543"/>
      <c r="L72" s="543"/>
      <c r="M72" s="543"/>
      <c r="N72" s="543"/>
      <c r="O72" s="543"/>
      <c r="P72" s="543"/>
      <c r="Q72" s="543"/>
      <c r="R72" s="543"/>
      <c r="S72" s="543"/>
      <c r="T72" s="543"/>
      <c r="U72" s="543"/>
      <c r="V72" s="543"/>
      <c r="W72" s="543"/>
      <c r="X72" s="543"/>
      <c r="Y72" s="543"/>
      <c r="Z72" s="543"/>
      <c r="AA72" s="545"/>
      <c r="AB72" s="278"/>
    </row>
    <row r="73" spans="1:53" s="11" customFormat="1" ht="36" customHeight="1" x14ac:dyDescent="0.25">
      <c r="A73" s="39"/>
      <c r="B73" s="288"/>
      <c r="C73" s="559" t="s">
        <v>1904</v>
      </c>
      <c r="D73" s="560"/>
      <c r="E73" s="560"/>
      <c r="F73" s="560"/>
      <c r="G73" s="560"/>
      <c r="H73" s="560"/>
      <c r="I73" s="560"/>
      <c r="J73" s="560"/>
      <c r="K73" s="560"/>
      <c r="L73" s="560"/>
      <c r="M73" s="560" t="s">
        <v>1905</v>
      </c>
      <c r="N73" s="560"/>
      <c r="O73" s="560"/>
      <c r="P73" s="560"/>
      <c r="Q73" s="560"/>
      <c r="R73" s="560" t="s">
        <v>1906</v>
      </c>
      <c r="S73" s="560"/>
      <c r="T73" s="560"/>
      <c r="U73" s="560"/>
      <c r="V73" s="560"/>
      <c r="W73" s="560" t="s">
        <v>1907</v>
      </c>
      <c r="X73" s="560"/>
      <c r="Y73" s="201" t="s">
        <v>1754</v>
      </c>
      <c r="Z73" s="560" t="s">
        <v>1908</v>
      </c>
      <c r="AA73" s="606"/>
      <c r="AB73" s="289"/>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row>
    <row r="74" spans="1:53" ht="117.6" customHeight="1" x14ac:dyDescent="0.2">
      <c r="A74" s="35"/>
      <c r="B74" s="240"/>
      <c r="C74" s="156" t="s">
        <v>1959</v>
      </c>
      <c r="D74" s="454" t="s">
        <v>1960</v>
      </c>
      <c r="E74" s="454"/>
      <c r="F74" s="454"/>
      <c r="G74" s="454"/>
      <c r="H74" s="454"/>
      <c r="I74" s="454"/>
      <c r="J74" s="454"/>
      <c r="K74" s="454"/>
      <c r="L74" s="454"/>
      <c r="M74" s="470"/>
      <c r="N74" s="470"/>
      <c r="O74" s="470"/>
      <c r="P74" s="470"/>
      <c r="Q74" s="470"/>
      <c r="R74" s="470"/>
      <c r="S74" s="470"/>
      <c r="T74" s="470"/>
      <c r="U74" s="470"/>
      <c r="V74" s="470"/>
      <c r="W74" s="470"/>
      <c r="X74" s="470"/>
      <c r="Y74" s="371" t="e">
        <f>+VLOOKUP(M74,'Listas Verificación'!BK3:BL7,2,TRUE)</f>
        <v>#N/A</v>
      </c>
      <c r="Z74" s="412"/>
      <c r="AA74" s="413"/>
      <c r="AB74" s="278"/>
    </row>
    <row r="75" spans="1:53" ht="52.5" customHeight="1" thickBot="1" x14ac:dyDescent="0.25">
      <c r="A75" s="35"/>
      <c r="B75" s="240"/>
      <c r="C75" s="157" t="s">
        <v>1787</v>
      </c>
      <c r="D75" s="486" t="s">
        <v>1961</v>
      </c>
      <c r="E75" s="486"/>
      <c r="F75" s="486"/>
      <c r="G75" s="486"/>
      <c r="H75" s="486"/>
      <c r="I75" s="486"/>
      <c r="J75" s="486"/>
      <c r="K75" s="486"/>
      <c r="L75" s="486"/>
      <c r="M75" s="509"/>
      <c r="N75" s="509"/>
      <c r="O75" s="509"/>
      <c r="P75" s="509"/>
      <c r="Q75" s="509"/>
      <c r="R75" s="509"/>
      <c r="S75" s="509"/>
      <c r="T75" s="509"/>
      <c r="U75" s="509"/>
      <c r="V75" s="509"/>
      <c r="W75" s="509"/>
      <c r="X75" s="509"/>
      <c r="Y75" s="286" t="e">
        <f>+VLOOKUP(M75,'Listas Verificación'!BM3:BN5,2,TRUE)</f>
        <v>#N/A</v>
      </c>
      <c r="Z75" s="414"/>
      <c r="AA75" s="415"/>
      <c r="AB75" s="278"/>
    </row>
    <row r="76" spans="1:53" ht="30" customHeight="1" x14ac:dyDescent="0.2">
      <c r="A76" s="35"/>
      <c r="B76" s="240"/>
      <c r="C76" s="581" t="s">
        <v>1962</v>
      </c>
      <c r="D76" s="543"/>
      <c r="E76" s="543"/>
      <c r="F76" s="543"/>
      <c r="G76" s="543"/>
      <c r="H76" s="543"/>
      <c r="I76" s="543"/>
      <c r="J76" s="543"/>
      <c r="K76" s="543"/>
      <c r="L76" s="543"/>
      <c r="M76" s="543"/>
      <c r="N76" s="543"/>
      <c r="O76" s="543"/>
      <c r="P76" s="543"/>
      <c r="Q76" s="543"/>
      <c r="R76" s="543"/>
      <c r="S76" s="543"/>
      <c r="T76" s="543"/>
      <c r="U76" s="543"/>
      <c r="V76" s="543"/>
      <c r="W76" s="543"/>
      <c r="X76" s="543"/>
      <c r="Y76" s="543"/>
      <c r="Z76" s="543"/>
      <c r="AA76" s="545"/>
      <c r="AB76" s="278"/>
    </row>
    <row r="77" spans="1:53" s="11" customFormat="1" ht="37.5" customHeight="1" x14ac:dyDescent="0.25">
      <c r="A77" s="39"/>
      <c r="B77" s="288"/>
      <c r="C77" s="559" t="s">
        <v>1904</v>
      </c>
      <c r="D77" s="560"/>
      <c r="E77" s="560"/>
      <c r="F77" s="560"/>
      <c r="G77" s="560"/>
      <c r="H77" s="560"/>
      <c r="I77" s="560"/>
      <c r="J77" s="560"/>
      <c r="K77" s="560"/>
      <c r="L77" s="560"/>
      <c r="M77" s="560" t="s">
        <v>1905</v>
      </c>
      <c r="N77" s="560"/>
      <c r="O77" s="560"/>
      <c r="P77" s="560"/>
      <c r="Q77" s="560"/>
      <c r="R77" s="560" t="s">
        <v>1906</v>
      </c>
      <c r="S77" s="560"/>
      <c r="T77" s="560"/>
      <c r="U77" s="560"/>
      <c r="V77" s="560"/>
      <c r="W77" s="560" t="s">
        <v>1907</v>
      </c>
      <c r="X77" s="560"/>
      <c r="Y77" s="201" t="s">
        <v>1754</v>
      </c>
      <c r="Z77" s="560" t="s">
        <v>1908</v>
      </c>
      <c r="AA77" s="606"/>
      <c r="AB77" s="289"/>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row>
    <row r="78" spans="1:53" ht="48" customHeight="1" x14ac:dyDescent="0.2">
      <c r="A78" s="35"/>
      <c r="B78" s="240"/>
      <c r="C78" s="156" t="s">
        <v>1788</v>
      </c>
      <c r="D78" s="454" t="s">
        <v>1963</v>
      </c>
      <c r="E78" s="454"/>
      <c r="F78" s="454"/>
      <c r="G78" s="454"/>
      <c r="H78" s="454"/>
      <c r="I78" s="454"/>
      <c r="J78" s="454"/>
      <c r="K78" s="454"/>
      <c r="L78" s="454"/>
      <c r="M78" s="470"/>
      <c r="N78" s="470"/>
      <c r="O78" s="470"/>
      <c r="P78" s="470"/>
      <c r="Q78" s="470"/>
      <c r="R78" s="470"/>
      <c r="S78" s="470"/>
      <c r="T78" s="470"/>
      <c r="U78" s="470"/>
      <c r="V78" s="470"/>
      <c r="W78" s="470"/>
      <c r="X78" s="470"/>
      <c r="Y78" s="264" t="e">
        <f>+VLOOKUP(M78,'Listas Verificación'!BO3:BP6,2,TRUE)</f>
        <v>#N/A</v>
      </c>
      <c r="Z78" s="412"/>
      <c r="AA78" s="413"/>
      <c r="AB78" s="278"/>
    </row>
    <row r="79" spans="1:53" ht="43.5" customHeight="1" x14ac:dyDescent="0.2">
      <c r="A79" s="35"/>
      <c r="B79" s="240"/>
      <c r="C79" s="156" t="s">
        <v>1789</v>
      </c>
      <c r="D79" s="454" t="s">
        <v>1964</v>
      </c>
      <c r="E79" s="454"/>
      <c r="F79" s="454"/>
      <c r="G79" s="454"/>
      <c r="H79" s="454"/>
      <c r="I79" s="454"/>
      <c r="J79" s="454"/>
      <c r="K79" s="454"/>
      <c r="L79" s="454"/>
      <c r="M79" s="470"/>
      <c r="N79" s="470"/>
      <c r="O79" s="470"/>
      <c r="P79" s="470"/>
      <c r="Q79" s="470"/>
      <c r="R79" s="470"/>
      <c r="S79" s="470"/>
      <c r="T79" s="470"/>
      <c r="U79" s="470"/>
      <c r="V79" s="470"/>
      <c r="W79" s="470"/>
      <c r="X79" s="470"/>
      <c r="Y79" s="264" t="e">
        <f>+VLOOKUP(M79,'Listas Verificación'!BQ3:BR6,2,TRUE)</f>
        <v>#N/A</v>
      </c>
      <c r="Z79" s="412"/>
      <c r="AA79" s="413"/>
      <c r="AB79" s="278"/>
    </row>
    <row r="80" spans="1:53" ht="28.5" customHeight="1" x14ac:dyDescent="0.2">
      <c r="A80" s="35"/>
      <c r="B80" s="240"/>
      <c r="C80" s="156" t="s">
        <v>1790</v>
      </c>
      <c r="D80" s="454" t="s">
        <v>1965</v>
      </c>
      <c r="E80" s="454"/>
      <c r="F80" s="454"/>
      <c r="G80" s="454"/>
      <c r="H80" s="454"/>
      <c r="I80" s="454"/>
      <c r="J80" s="454"/>
      <c r="K80" s="454"/>
      <c r="L80" s="454"/>
      <c r="M80" s="470"/>
      <c r="N80" s="470"/>
      <c r="O80" s="470"/>
      <c r="P80" s="470"/>
      <c r="Q80" s="470"/>
      <c r="R80" s="547"/>
      <c r="S80" s="547"/>
      <c r="T80" s="547"/>
      <c r="U80" s="547"/>
      <c r="V80" s="547"/>
      <c r="W80" s="470"/>
      <c r="X80" s="470"/>
      <c r="Y80" s="264" t="e">
        <f>+VLOOKUP(M80,'Listas Verificación'!BS3:BT5,2,TRUE)</f>
        <v>#N/A</v>
      </c>
      <c r="Z80" s="412"/>
      <c r="AA80" s="413"/>
      <c r="AB80" s="278"/>
    </row>
    <row r="81" spans="1:28" ht="30" customHeight="1" thickBot="1" x14ac:dyDescent="0.25">
      <c r="A81" s="35"/>
      <c r="B81" s="240"/>
      <c r="C81" s="157" t="s">
        <v>1791</v>
      </c>
      <c r="D81" s="486" t="s">
        <v>1966</v>
      </c>
      <c r="E81" s="486"/>
      <c r="F81" s="486"/>
      <c r="G81" s="486"/>
      <c r="H81" s="486"/>
      <c r="I81" s="486"/>
      <c r="J81" s="486"/>
      <c r="K81" s="486"/>
      <c r="L81" s="486"/>
      <c r="M81" s="509"/>
      <c r="N81" s="509"/>
      <c r="O81" s="509"/>
      <c r="P81" s="509"/>
      <c r="Q81" s="509"/>
      <c r="R81" s="738"/>
      <c r="S81" s="738"/>
      <c r="T81" s="738"/>
      <c r="U81" s="738"/>
      <c r="V81" s="738"/>
      <c r="W81" s="509"/>
      <c r="X81" s="509"/>
      <c r="Y81" s="286" t="e">
        <f>+VLOOKUP(M81,'Listas Verificación'!BU3:BV5,2,TRUE)</f>
        <v>#N/A</v>
      </c>
      <c r="Z81" s="414"/>
      <c r="AA81" s="415"/>
      <c r="AB81" s="278"/>
    </row>
    <row r="82" spans="1:28" ht="5.25" customHeight="1" thickBot="1" x14ac:dyDescent="0.25">
      <c r="A82" s="35"/>
      <c r="B82" s="279"/>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280"/>
    </row>
    <row r="83" spans="1:28" ht="5.0999999999999996" customHeight="1" thickBot="1" x14ac:dyDescent="0.25">
      <c r="A83" s="35"/>
      <c r="B83" s="276"/>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277"/>
    </row>
    <row r="84" spans="1:28" ht="19.5" customHeight="1" x14ac:dyDescent="0.2">
      <c r="A84" s="35"/>
      <c r="B84" s="240"/>
      <c r="C84" s="275" t="s">
        <v>1967</v>
      </c>
      <c r="D84" s="735" t="s">
        <v>1968</v>
      </c>
      <c r="E84" s="735"/>
      <c r="F84" s="735"/>
      <c r="G84" s="735"/>
      <c r="H84" s="735"/>
      <c r="I84" s="735"/>
      <c r="J84" s="735"/>
      <c r="K84" s="735"/>
      <c r="L84" s="735"/>
      <c r="M84" s="734" t="s">
        <v>1431</v>
      </c>
      <c r="N84" s="734"/>
      <c r="O84" s="734" t="s">
        <v>1969</v>
      </c>
      <c r="P84" s="760"/>
      <c r="Q84" s="35"/>
      <c r="R84" s="35"/>
      <c r="S84" s="35"/>
      <c r="T84" s="35"/>
      <c r="U84" s="35"/>
      <c r="V84" s="35"/>
      <c r="W84" s="35"/>
      <c r="X84" s="35"/>
      <c r="Y84" s="35"/>
      <c r="Z84" s="35"/>
      <c r="AA84" s="35"/>
      <c r="AB84" s="278"/>
    </row>
    <row r="85" spans="1:28" ht="19.5" customHeight="1" x14ac:dyDescent="0.2">
      <c r="A85" s="35"/>
      <c r="B85" s="240"/>
      <c r="C85" s="156" t="s">
        <v>1970</v>
      </c>
      <c r="D85" s="454" t="s">
        <v>1387</v>
      </c>
      <c r="E85" s="454"/>
      <c r="F85" s="454"/>
      <c r="G85" s="454"/>
      <c r="H85" s="454"/>
      <c r="I85" s="454"/>
      <c r="J85" s="454"/>
      <c r="K85" s="454"/>
      <c r="L85" s="454"/>
      <c r="M85" s="724" t="str">
        <f>IF('2. Caracterización'!AF21&lt;0,"Negativa",IF('2. Caracterización'!AF21=0,"Cero",IF('2. Caracterización'!AF21&gt;0,"Positiva")))</f>
        <v>Cero</v>
      </c>
      <c r="N85" s="724"/>
      <c r="O85" s="736">
        <f>+VLOOKUP(M85,INDICADORES!C1:D4,2,FALSE)</f>
        <v>0.4285714285714286</v>
      </c>
      <c r="P85" s="737"/>
      <c r="Q85" s="35"/>
      <c r="R85" s="35"/>
      <c r="S85" s="35"/>
      <c r="T85" s="35"/>
      <c r="U85" s="35"/>
      <c r="V85" s="35"/>
      <c r="W85" s="35"/>
      <c r="X85" s="35"/>
      <c r="Y85" s="35"/>
      <c r="Z85" s="35"/>
      <c r="AA85" s="35"/>
      <c r="AB85" s="278"/>
    </row>
    <row r="86" spans="1:28" ht="19.5" customHeight="1" x14ac:dyDescent="0.2">
      <c r="A86" s="35"/>
      <c r="B86" s="240"/>
      <c r="C86" s="156" t="s">
        <v>1971</v>
      </c>
      <c r="D86" s="454" t="s">
        <v>1972</v>
      </c>
      <c r="E86" s="454"/>
      <c r="F86" s="454"/>
      <c r="G86" s="454"/>
      <c r="H86" s="454"/>
      <c r="I86" s="454"/>
      <c r="J86" s="454"/>
      <c r="K86" s="454"/>
      <c r="L86" s="454"/>
      <c r="M86" s="724" t="e">
        <f>IF('2. Caracterización'!P23&lt;30,"Baja",IF('2. Caracterización'!P23=30,"Media",IF('2. Caracterización'!P23&gt;30,"Alta")))</f>
        <v>#DIV/0!</v>
      </c>
      <c r="N86" s="724"/>
      <c r="O86" s="736" t="e">
        <f>+VLOOKUP(M86,INDICADORES!C5:D8,2,FALSE)</f>
        <v>#DIV/0!</v>
      </c>
      <c r="P86" s="737"/>
      <c r="Q86" s="35"/>
      <c r="R86" s="35"/>
      <c r="S86" s="35"/>
      <c r="T86" s="35"/>
      <c r="U86" s="35"/>
      <c r="V86" s="35"/>
      <c r="W86" s="35"/>
      <c r="X86" s="35"/>
      <c r="Y86" s="35"/>
      <c r="Z86" s="35"/>
      <c r="AA86" s="35"/>
      <c r="AB86" s="278"/>
    </row>
    <row r="87" spans="1:28" ht="19.5" customHeight="1" x14ac:dyDescent="0.2">
      <c r="A87" s="35"/>
      <c r="B87" s="240"/>
      <c r="C87" s="156" t="s">
        <v>1973</v>
      </c>
      <c r="D87" s="454" t="s">
        <v>1974</v>
      </c>
      <c r="E87" s="454"/>
      <c r="F87" s="454"/>
      <c r="G87" s="454"/>
      <c r="H87" s="454"/>
      <c r="I87" s="454"/>
      <c r="J87" s="454"/>
      <c r="K87" s="454"/>
      <c r="L87" s="454"/>
      <c r="M87" s="724" t="str">
        <f>IF('1. Inscripción'!V16&lt;=12,"Bajo",IF('1. Inscripción'!V16&lt;=60,"Medio",IF('1. Inscripción'!V16&gt;60,"Alto")))</f>
        <v>Bajo</v>
      </c>
      <c r="N87" s="724"/>
      <c r="O87" s="736">
        <f>VLOOKUP(M87,INDICADORES!C10:D12,2,0)</f>
        <v>0.4285714285714286</v>
      </c>
      <c r="P87" s="737"/>
      <c r="Q87" s="35"/>
      <c r="R87" s="35"/>
      <c r="S87" s="35"/>
      <c r="T87" s="35"/>
      <c r="U87" s="35"/>
      <c r="V87" s="35"/>
      <c r="W87" s="35"/>
      <c r="X87" s="35"/>
      <c r="Y87" s="35"/>
      <c r="Z87" s="35"/>
      <c r="AA87" s="35"/>
      <c r="AB87" s="278"/>
    </row>
    <row r="88" spans="1:28" ht="19.5" customHeight="1" x14ac:dyDescent="0.2">
      <c r="A88" s="35"/>
      <c r="B88" s="240"/>
      <c r="C88" s="156" t="s">
        <v>1975</v>
      </c>
      <c r="D88" s="454" t="s">
        <v>1976</v>
      </c>
      <c r="E88" s="454"/>
      <c r="F88" s="454"/>
      <c r="G88" s="454"/>
      <c r="H88" s="454"/>
      <c r="I88" s="454"/>
      <c r="J88" s="454"/>
      <c r="K88" s="454"/>
      <c r="L88" s="454"/>
      <c r="M88" s="724" t="b">
        <f>IF('2. Caracterización'!G23="a. El negocio ha tramitado servicios financieros, pero no los ha obtenido","Bajo",IF('2. Caracterización'!G23="b. El negocio ha accedido a servicios de financiación informal","Medio Bajo",IF('2. Caracterización'!G23="c. El negocio ha accedido a servicios formales financieros","Medio",IF('2. Caracterización'!G23="d. El negocio no ha requerido servicios de financiación","Alto"))))</f>
        <v>0</v>
      </c>
      <c r="N88" s="724"/>
      <c r="O88" s="736" t="e">
        <f>+VLOOKUP(M88,INDICADORES!C14:D17,2,0)</f>
        <v>#N/A</v>
      </c>
      <c r="P88" s="737"/>
      <c r="Q88" s="35"/>
      <c r="R88" s="35"/>
      <c r="S88" s="35"/>
      <c r="T88" s="35"/>
      <c r="U88" s="35"/>
      <c r="V88" s="35"/>
      <c r="W88" s="35"/>
      <c r="X88" s="35"/>
      <c r="Y88" s="35"/>
      <c r="Z88" s="35"/>
      <c r="AA88" s="35"/>
      <c r="AB88" s="278"/>
    </row>
    <row r="89" spans="1:28" ht="19.5" customHeight="1" x14ac:dyDescent="0.2">
      <c r="A89" s="35"/>
      <c r="B89" s="240"/>
      <c r="C89" s="156" t="s">
        <v>1977</v>
      </c>
      <c r="D89" s="454" t="s">
        <v>1978</v>
      </c>
      <c r="E89" s="454"/>
      <c r="F89" s="454"/>
      <c r="G89" s="454"/>
      <c r="H89" s="454"/>
      <c r="I89" s="454"/>
      <c r="J89" s="454"/>
      <c r="K89" s="454"/>
      <c r="L89" s="454"/>
      <c r="M89" s="530"/>
      <c r="N89" s="530"/>
      <c r="O89" s="736" t="e">
        <f>+VLOOKUP(M89,INDICADORES!C18:D21,2,0)</f>
        <v>#N/A</v>
      </c>
      <c r="P89" s="737"/>
      <c r="Q89" s="35"/>
      <c r="R89" s="35"/>
      <c r="S89" s="35"/>
      <c r="T89" s="35"/>
      <c r="U89" s="35"/>
      <c r="V89" s="35"/>
      <c r="W89" s="35"/>
      <c r="X89" s="35"/>
      <c r="Y89" s="35"/>
      <c r="Z89" s="35"/>
      <c r="AA89" s="35"/>
      <c r="AB89" s="278"/>
    </row>
    <row r="90" spans="1:28" ht="19.5" customHeight="1" x14ac:dyDescent="0.2">
      <c r="A90" s="35"/>
      <c r="B90" s="240"/>
      <c r="C90" s="156" t="s">
        <v>1979</v>
      </c>
      <c r="D90" s="454" t="s">
        <v>1980</v>
      </c>
      <c r="E90" s="454"/>
      <c r="F90" s="454"/>
      <c r="G90" s="454"/>
      <c r="H90" s="454"/>
      <c r="I90" s="454"/>
      <c r="J90" s="454"/>
      <c r="K90" s="454"/>
      <c r="L90" s="454"/>
      <c r="M90" s="724" t="e">
        <f>IF('2. Caracterización'!P25&lt;=30%,"Bueno",IF('2. Caracterización'!P25&lt;=70%,"Muy Bueno",IF('2. Caracterización'!P25&gt;70%,"Excelente")))</f>
        <v>#DIV/0!</v>
      </c>
      <c r="N90" s="724"/>
      <c r="O90" s="736" t="e">
        <f>+VLOOKUP(M90,INDICADORES!C22:D25,2,0)</f>
        <v>#DIV/0!</v>
      </c>
      <c r="P90" s="737"/>
      <c r="Q90" s="35"/>
      <c r="R90" s="35"/>
      <c r="S90" s="35"/>
      <c r="T90" s="35"/>
      <c r="U90" s="35"/>
      <c r="V90" s="35"/>
      <c r="W90" s="35"/>
      <c r="X90" s="35"/>
      <c r="Y90" s="35"/>
      <c r="Z90" s="35"/>
      <c r="AA90" s="35"/>
      <c r="AB90" s="278"/>
    </row>
    <row r="91" spans="1:28" ht="19.5" customHeight="1" thickBot="1" x14ac:dyDescent="0.25">
      <c r="A91" s="35"/>
      <c r="B91" s="240"/>
      <c r="C91" s="157" t="s">
        <v>1981</v>
      </c>
      <c r="D91" s="486" t="s">
        <v>1982</v>
      </c>
      <c r="E91" s="486"/>
      <c r="F91" s="486"/>
      <c r="G91" s="486"/>
      <c r="H91" s="486"/>
      <c r="I91" s="486"/>
      <c r="J91" s="486"/>
      <c r="K91" s="486"/>
      <c r="L91" s="486"/>
      <c r="M91" s="616"/>
      <c r="N91" s="616"/>
      <c r="O91" s="750" t="e">
        <f>+VLOOKUP(M91,INDICADORES!C26:D31,2,0)</f>
        <v>#N/A</v>
      </c>
      <c r="P91" s="751"/>
      <c r="Q91" s="35"/>
      <c r="R91" s="35"/>
      <c r="S91" s="35"/>
      <c r="T91" s="35"/>
      <c r="U91" s="35"/>
      <c r="V91" s="35"/>
      <c r="W91" s="35"/>
      <c r="X91" s="35"/>
      <c r="Y91" s="35"/>
      <c r="Z91" s="35"/>
      <c r="AA91" s="35"/>
      <c r="AB91" s="278"/>
    </row>
    <row r="92" spans="1:28" ht="5.25" customHeight="1" thickBot="1" x14ac:dyDescent="0.25">
      <c r="A92" s="35"/>
      <c r="B92" s="279"/>
      <c r="C92" s="174"/>
      <c r="D92" s="174"/>
      <c r="E92" s="174"/>
      <c r="F92" s="174"/>
      <c r="G92" s="174"/>
      <c r="H92" s="174"/>
      <c r="I92" s="174"/>
      <c r="J92" s="174"/>
      <c r="K92" s="174"/>
      <c r="L92" s="174"/>
      <c r="M92" s="174"/>
      <c r="N92" s="174"/>
      <c r="O92" s="174"/>
      <c r="P92" s="174"/>
      <c r="Q92" s="174"/>
      <c r="R92" s="174"/>
      <c r="S92" s="174"/>
      <c r="T92" s="174"/>
      <c r="U92" s="174"/>
      <c r="V92" s="174"/>
      <c r="W92" s="174"/>
      <c r="X92" s="174"/>
      <c r="Y92" s="174"/>
      <c r="Z92" s="174"/>
      <c r="AA92" s="174"/>
      <c r="AB92" s="280"/>
    </row>
    <row r="93" spans="1:28" ht="5.0999999999999996" customHeight="1" thickBot="1" x14ac:dyDescent="0.25">
      <c r="A93" s="35"/>
      <c r="B93" s="276"/>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277"/>
    </row>
    <row r="94" spans="1:28" ht="20.25" customHeight="1" x14ac:dyDescent="0.2">
      <c r="A94" s="35"/>
      <c r="B94" s="240"/>
      <c r="C94" s="275" t="s">
        <v>1983</v>
      </c>
      <c r="D94" s="735" t="s">
        <v>1984</v>
      </c>
      <c r="E94" s="735"/>
      <c r="F94" s="735"/>
      <c r="G94" s="735"/>
      <c r="H94" s="735"/>
      <c r="I94" s="735"/>
      <c r="J94" s="735"/>
      <c r="K94" s="735"/>
      <c r="L94" s="735"/>
      <c r="M94" s="734" t="s">
        <v>1431</v>
      </c>
      <c r="N94" s="734"/>
      <c r="O94" s="734" t="s">
        <v>1969</v>
      </c>
      <c r="P94" s="760"/>
      <c r="Q94" s="35"/>
      <c r="R94" s="35"/>
      <c r="S94" s="35"/>
      <c r="T94" s="35"/>
      <c r="U94" s="35"/>
      <c r="V94" s="35"/>
      <c r="W94" s="35"/>
      <c r="X94" s="35"/>
      <c r="Y94" s="35"/>
      <c r="Z94" s="35"/>
      <c r="AA94" s="35"/>
      <c r="AB94" s="278"/>
    </row>
    <row r="95" spans="1:28" ht="20.25" customHeight="1" x14ac:dyDescent="0.2">
      <c r="A95" s="35"/>
      <c r="B95" s="240"/>
      <c r="C95" s="156" t="s">
        <v>1985</v>
      </c>
      <c r="D95" s="454" t="s">
        <v>1986</v>
      </c>
      <c r="E95" s="454"/>
      <c r="F95" s="454"/>
      <c r="G95" s="454"/>
      <c r="H95" s="454"/>
      <c r="I95" s="454"/>
      <c r="J95" s="454"/>
      <c r="K95" s="454"/>
      <c r="L95" s="454"/>
      <c r="M95" s="724" t="b">
        <f>IF(M30="a. No las genera","Nulo",IF(M30="c. Si las genera en toda su cadena de valor","Alto",IF(M30="b. Si las genera en algunos de los procesos productivos y comerciales","Medio")))</f>
        <v>0</v>
      </c>
      <c r="N95" s="724"/>
      <c r="O95" s="776" t="e">
        <f>+VLOOKUP(M95,INDICADORES!C33:D36,2,0)</f>
        <v>#N/A</v>
      </c>
      <c r="P95" s="777"/>
      <c r="Q95" s="35"/>
      <c r="R95" s="35"/>
      <c r="S95" s="35"/>
      <c r="T95" s="35"/>
      <c r="U95" s="35"/>
      <c r="V95" s="35"/>
      <c r="W95" s="35"/>
      <c r="X95" s="35"/>
      <c r="Y95" s="35"/>
      <c r="Z95" s="35"/>
      <c r="AA95" s="35"/>
      <c r="AB95" s="278"/>
    </row>
    <row r="96" spans="1:28" ht="20.25" customHeight="1" x14ac:dyDescent="0.2">
      <c r="A96" s="35"/>
      <c r="B96" s="240"/>
      <c r="C96" s="156" t="s">
        <v>1987</v>
      </c>
      <c r="D96" s="454" t="s">
        <v>1988</v>
      </c>
      <c r="E96" s="454"/>
      <c r="F96" s="454"/>
      <c r="G96" s="454"/>
      <c r="H96" s="454"/>
      <c r="I96" s="454"/>
      <c r="J96" s="454"/>
      <c r="K96" s="454"/>
      <c r="L96" s="454"/>
      <c r="M96" s="724" t="e">
        <f>IF('2. Caracterización'!T74&lt;=30,"Bajo",IF('2. Caracterización'!T74&lt;=50,"Medio",IF('2. Caracterización'!T74&gt;50,"Alto")))</f>
        <v>#DIV/0!</v>
      </c>
      <c r="N96" s="724"/>
      <c r="O96" s="776" t="e">
        <f>+VLOOKUP(M96,INDICADORES!C37:D40,2,0)</f>
        <v>#DIV/0!</v>
      </c>
      <c r="P96" s="777"/>
      <c r="Q96" s="35"/>
      <c r="R96" s="35"/>
      <c r="S96" s="35"/>
      <c r="T96" s="35"/>
      <c r="U96" s="35"/>
      <c r="V96" s="35"/>
      <c r="W96" s="281"/>
      <c r="X96" s="35"/>
      <c r="Y96" s="35"/>
      <c r="Z96" s="35"/>
      <c r="AA96" s="35"/>
      <c r="AB96" s="278"/>
    </row>
    <row r="97" spans="1:42" ht="20.25" customHeight="1" x14ac:dyDescent="0.2">
      <c r="A97" s="35"/>
      <c r="B97" s="240"/>
      <c r="C97" s="156" t="s">
        <v>1989</v>
      </c>
      <c r="D97" s="454" t="s">
        <v>1990</v>
      </c>
      <c r="E97" s="454"/>
      <c r="F97" s="454"/>
      <c r="G97" s="454"/>
      <c r="H97" s="454"/>
      <c r="I97" s="454"/>
      <c r="J97" s="454"/>
      <c r="K97" s="454"/>
      <c r="L97" s="454"/>
      <c r="M97" s="724" t="str">
        <f>IF('2. Caracterización'!AF95&lt;1,"No cumple",IF('2. Caracterización'!AF95&gt;=1,"Cumple"))</f>
        <v>No cumple</v>
      </c>
      <c r="N97" s="724"/>
      <c r="O97" s="776">
        <f>+VLOOKUP(M97,INDICADORES!C41:D43,2,FALSE)</f>
        <v>0</v>
      </c>
      <c r="P97" s="777"/>
      <c r="Q97" s="35"/>
      <c r="R97" s="35"/>
      <c r="S97" s="35"/>
      <c r="T97" s="35"/>
      <c r="U97" s="35"/>
      <c r="V97" s="35"/>
      <c r="W97" s="35"/>
      <c r="X97" s="35"/>
      <c r="Y97" s="35"/>
      <c r="Z97" s="35"/>
      <c r="AA97" s="35"/>
      <c r="AB97" s="278"/>
    </row>
    <row r="98" spans="1:42" ht="20.25" customHeight="1" thickBot="1" x14ac:dyDescent="0.25">
      <c r="A98" s="35"/>
      <c r="B98" s="240"/>
      <c r="C98" s="157" t="s">
        <v>1991</v>
      </c>
      <c r="D98" s="486" t="s">
        <v>1992</v>
      </c>
      <c r="E98" s="486"/>
      <c r="F98" s="486"/>
      <c r="G98" s="486"/>
      <c r="H98" s="486"/>
      <c r="I98" s="486"/>
      <c r="J98" s="486"/>
      <c r="K98" s="486"/>
      <c r="L98" s="486"/>
      <c r="M98" s="732" t="b">
        <f>IF(M36="a. No las realiza","No Cumple",IF(M36="b. Se definen e implementan estrategias que atienden problemáticas sociales generando bienestar en el entorno natural y comunitario, respeto de los derechos humanos","Cumple"))</f>
        <v>0</v>
      </c>
      <c r="N98" s="732"/>
      <c r="O98" s="778" t="e">
        <f>+VLOOKUP(M98,INDICADORES!C41:D43,2,0)</f>
        <v>#N/A</v>
      </c>
      <c r="P98" s="779"/>
      <c r="Q98" s="35"/>
      <c r="R98" s="35"/>
      <c r="S98" s="35"/>
      <c r="T98" s="35"/>
      <c r="U98" s="35"/>
      <c r="V98" s="35"/>
      <c r="W98" s="35"/>
      <c r="X98" s="35"/>
      <c r="Y98" s="35"/>
      <c r="Z98" s="35"/>
      <c r="AA98" s="35"/>
      <c r="AB98" s="278"/>
    </row>
    <row r="99" spans="1:42" ht="5.25" customHeight="1" thickBot="1" x14ac:dyDescent="0.25">
      <c r="A99" s="35"/>
      <c r="B99" s="279"/>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280"/>
    </row>
    <row r="100" spans="1:42" ht="5.0999999999999996" customHeight="1" thickBot="1" x14ac:dyDescent="0.25">
      <c r="A100" s="35"/>
      <c r="B100" s="276"/>
      <c r="C100" s="185"/>
      <c r="D100" s="185"/>
      <c r="E100" s="185"/>
      <c r="F100" s="185"/>
      <c r="G100" s="185"/>
      <c r="H100" s="185"/>
      <c r="I100" s="185"/>
      <c r="J100" s="185"/>
      <c r="K100" s="185"/>
      <c r="L100" s="185"/>
      <c r="M100" s="185"/>
      <c r="N100" s="185"/>
      <c r="O100" s="185"/>
      <c r="P100" s="185"/>
      <c r="Q100" s="185"/>
      <c r="R100" s="185"/>
      <c r="S100" s="185"/>
      <c r="T100" s="185"/>
      <c r="U100" s="185"/>
      <c r="V100" s="185"/>
      <c r="W100" s="185"/>
      <c r="X100" s="185"/>
      <c r="Y100" s="185"/>
      <c r="Z100" s="185"/>
      <c r="AA100" s="185"/>
      <c r="AB100" s="277"/>
    </row>
    <row r="101" spans="1:42" ht="20.25" customHeight="1" x14ac:dyDescent="0.2">
      <c r="A101" s="35"/>
      <c r="B101" s="240"/>
      <c r="C101" s="275" t="s">
        <v>1993</v>
      </c>
      <c r="D101" s="735" t="s">
        <v>1994</v>
      </c>
      <c r="E101" s="735"/>
      <c r="F101" s="735"/>
      <c r="G101" s="735"/>
      <c r="H101" s="735"/>
      <c r="I101" s="735"/>
      <c r="J101" s="735"/>
      <c r="K101" s="735"/>
      <c r="L101" s="735"/>
      <c r="M101" s="734" t="s">
        <v>1431</v>
      </c>
      <c r="N101" s="734"/>
      <c r="O101" s="734" t="s">
        <v>1969</v>
      </c>
      <c r="P101" s="760"/>
      <c r="Q101" s="35"/>
      <c r="R101" s="35"/>
      <c r="S101" s="35"/>
      <c r="T101" s="35"/>
      <c r="U101" s="35"/>
      <c r="V101" s="35"/>
      <c r="W101" s="35"/>
      <c r="X101" s="35"/>
      <c r="Y101" s="35"/>
      <c r="Z101" s="35"/>
      <c r="AA101" s="35"/>
      <c r="AB101" s="278"/>
    </row>
    <row r="102" spans="1:42" ht="20.25" customHeight="1" x14ac:dyDescent="0.2">
      <c r="A102" s="35"/>
      <c r="B102" s="240"/>
      <c r="C102" s="156" t="s">
        <v>1995</v>
      </c>
      <c r="D102" s="454" t="s">
        <v>1996</v>
      </c>
      <c r="E102" s="454"/>
      <c r="F102" s="454"/>
      <c r="G102" s="454"/>
      <c r="H102" s="454"/>
      <c r="I102" s="454"/>
      <c r="J102" s="454"/>
      <c r="K102" s="454"/>
      <c r="L102" s="454"/>
      <c r="M102" s="724" t="e">
        <f>IF('2. Caracterización'!O119&lt;=30,"Bajo",IF('2. Caracterización'!O119&lt;=60,"Medio",IF('2. Caracterización'!O119&gt;60,"Alto")))</f>
        <v>#DIV/0!</v>
      </c>
      <c r="N102" s="724"/>
      <c r="O102" s="736" t="e">
        <f>+VLOOKUP(M102,INDICADORES!C48:D51,2,0)</f>
        <v>#DIV/0!</v>
      </c>
      <c r="P102" s="737"/>
      <c r="Q102" s="35"/>
      <c r="R102" s="35"/>
      <c r="S102" s="35"/>
      <c r="T102" s="35"/>
      <c r="U102" s="35"/>
      <c r="V102" s="35"/>
      <c r="W102" s="35"/>
      <c r="X102" s="35"/>
      <c r="Y102" s="35"/>
      <c r="Z102" s="35"/>
      <c r="AA102" s="35"/>
      <c r="AB102" s="278"/>
    </row>
    <row r="103" spans="1:42" ht="20.25" customHeight="1" x14ac:dyDescent="0.2">
      <c r="A103" s="35"/>
      <c r="B103" s="240"/>
      <c r="C103" s="156" t="s">
        <v>1997</v>
      </c>
      <c r="D103" s="454" t="s">
        <v>1998</v>
      </c>
      <c r="E103" s="454"/>
      <c r="F103" s="454"/>
      <c r="G103" s="454"/>
      <c r="H103" s="454"/>
      <c r="I103" s="454"/>
      <c r="J103" s="454"/>
      <c r="K103" s="454"/>
      <c r="L103" s="454"/>
      <c r="M103" s="724" t="b">
        <f>IF(M46="a. No se implementan acciones para combatir el cambio climático y sus impactos","Nulo",IF(M46="b. Si se implementan acciones para combatir el cambio climático y sus impactos","Alto"))</f>
        <v>0</v>
      </c>
      <c r="N103" s="724"/>
      <c r="O103" s="736" t="e">
        <f>+VLOOKUP(M103,INDICADORES!C52:D54,2,FALSE)</f>
        <v>#N/A</v>
      </c>
      <c r="P103" s="737"/>
      <c r="Q103" s="35"/>
      <c r="R103" s="35"/>
      <c r="S103" s="35"/>
      <c r="T103" s="35"/>
      <c r="U103" s="35"/>
      <c r="V103" s="35"/>
      <c r="W103" s="35"/>
      <c r="X103" s="35"/>
      <c r="Y103" s="35"/>
      <c r="Z103" s="35"/>
      <c r="AA103" s="35"/>
      <c r="AB103" s="278"/>
    </row>
    <row r="104" spans="1:42" ht="20.25" customHeight="1" x14ac:dyDescent="0.2">
      <c r="A104" s="35"/>
      <c r="B104" s="240"/>
      <c r="C104" s="156" t="s">
        <v>1999</v>
      </c>
      <c r="D104" s="454" t="s">
        <v>2000</v>
      </c>
      <c r="E104" s="454"/>
      <c r="F104" s="454"/>
      <c r="G104" s="454"/>
      <c r="H104" s="454"/>
      <c r="I104" s="454"/>
      <c r="J104" s="454"/>
      <c r="K104" s="454"/>
      <c r="L104" s="454"/>
      <c r="M104" s="724" t="b">
        <f>IF(M50="a. Usa empaques y embalajes convencionales (plástico, cartón, vidrio)","Nulo",IF(M50="b. Cuenta con un plan de acción que permita la sustitución de empaques y/o embalajes convencionales por materiales reciclables","Medio",IF(M50="c. Usa empaques y/o embalajes elaborados a partir de material reciclable o biodegradable","Alto",IF(M50="d. No se utilizan empaques o embalajes","Satisfactorio"))))</f>
        <v>0</v>
      </c>
      <c r="N104" s="724"/>
      <c r="O104" s="736" t="e">
        <f>+VLOOKUP(M104,INDICADORES!C55:D59,2,FALSE)</f>
        <v>#N/A</v>
      </c>
      <c r="P104" s="737"/>
      <c r="Q104" s="35"/>
      <c r="R104" s="35"/>
      <c r="S104" s="35"/>
      <c r="T104" s="35"/>
      <c r="U104" s="35"/>
      <c r="V104" s="35"/>
      <c r="W104" s="35"/>
      <c r="X104" s="35"/>
      <c r="Y104" s="35"/>
      <c r="Z104" s="35"/>
      <c r="AA104" s="35"/>
      <c r="AB104" s="278"/>
    </row>
    <row r="105" spans="1:42" ht="20.25" customHeight="1" x14ac:dyDescent="0.2">
      <c r="A105" s="35"/>
      <c r="B105" s="240"/>
      <c r="C105" s="156" t="s">
        <v>2001</v>
      </c>
      <c r="D105" s="454" t="s">
        <v>2002</v>
      </c>
      <c r="E105" s="454"/>
      <c r="F105" s="454"/>
      <c r="G105" s="454"/>
      <c r="H105" s="454"/>
      <c r="I105" s="454"/>
      <c r="J105" s="454"/>
      <c r="K105" s="454"/>
      <c r="L105" s="454"/>
      <c r="M105" s="724" t="b">
        <f>IF(M49="a. No cuenta con un instrumento para la identificación de estos impactos","Nulo",IF(M49="b. Identifica estos impactos, pero NO desarrolla medidas orientadas a la prevención, mitigación compensación y corrección de los mismos","Medio",IF(M49="c. Identifica estos impactos y desarrolla medidas orientadas a la prevención, mitigación compensación y corrección de los mismos","Alto")))</f>
        <v>0</v>
      </c>
      <c r="N105" s="724"/>
      <c r="O105" s="736" t="e">
        <f>+VLOOKUP(M105,INDICADORES!C60:D63,2,FALSE)</f>
        <v>#N/A</v>
      </c>
      <c r="P105" s="737"/>
      <c r="Q105" s="35"/>
      <c r="R105" s="35"/>
      <c r="S105" s="35"/>
      <c r="T105" s="35"/>
      <c r="U105" s="35"/>
      <c r="V105" s="35"/>
      <c r="W105" s="35"/>
      <c r="X105" s="35"/>
      <c r="Y105" s="35"/>
      <c r="Z105" s="35"/>
      <c r="AA105" s="35"/>
      <c r="AB105" s="278"/>
    </row>
    <row r="106" spans="1:42" ht="20.25" customHeight="1" x14ac:dyDescent="0.2">
      <c r="A106" s="35"/>
      <c r="B106" s="240"/>
      <c r="C106" s="156" t="s">
        <v>2003</v>
      </c>
      <c r="D106" s="454" t="s">
        <v>2004</v>
      </c>
      <c r="E106" s="454"/>
      <c r="F106" s="454"/>
      <c r="G106" s="454"/>
      <c r="H106" s="454"/>
      <c r="I106" s="454"/>
      <c r="J106" s="454"/>
      <c r="K106" s="454"/>
      <c r="L106" s="454"/>
      <c r="M106" s="724" t="b">
        <f>IF(M67="a. Se capta el agua directamente pero no se cuenta con concesión","Nulo",IF(M67="b. Se capta el agua directamente y se encuentra en trámite la obtención de la concesión","Bajo",IF(M67="c. Se cuenta con concesión para la captación de agua","Alto",IF(M67="d. No requiere concesión para la captación de aguas y/o es usuario del acueducto","Alto", IF(M67="e. No se hace uso de agua","Alto")))))</f>
        <v>0</v>
      </c>
      <c r="N106" s="724"/>
      <c r="O106" s="736" t="e">
        <f>+VLOOKUP(M106,INDICADORES!C64:D69,2,0)</f>
        <v>#N/A</v>
      </c>
      <c r="P106" s="737"/>
      <c r="Q106" s="35"/>
      <c r="R106" s="35"/>
      <c r="S106" s="35"/>
      <c r="T106" s="35"/>
      <c r="U106" s="35"/>
      <c r="V106" s="35"/>
      <c r="W106" s="35"/>
      <c r="X106" s="35"/>
      <c r="Y106" s="35"/>
      <c r="Z106" s="35"/>
      <c r="AA106" s="35"/>
      <c r="AB106" s="278"/>
    </row>
    <row r="107" spans="1:42" ht="20.25" customHeight="1" thickBot="1" x14ac:dyDescent="0.25">
      <c r="A107" s="35"/>
      <c r="B107" s="240"/>
      <c r="C107" s="157" t="s">
        <v>2005</v>
      </c>
      <c r="D107" s="486" t="s">
        <v>2006</v>
      </c>
      <c r="E107" s="486"/>
      <c r="F107" s="486"/>
      <c r="G107" s="486"/>
      <c r="H107" s="486"/>
      <c r="I107" s="486"/>
      <c r="J107" s="486"/>
      <c r="K107" s="486"/>
      <c r="L107" s="486"/>
      <c r="M107" s="732" t="b">
        <f>IF(M68="a. Se realizan vertimientos sin permiso por parte de la Autoridad Ambiental","Nulo",IF(M68="b. Se realizan vertimientos y está en trámite el permiso","Bajo",IF(M68="c. Se realizan vertimientos directamente al sistema de alcantarillado público","Bajo",IF(M68="d. Se cuenta con permiso de vertimientos","Alto",IF(M68="e. No se realizan vertimientos","Alto")))))</f>
        <v>0</v>
      </c>
      <c r="N107" s="732"/>
      <c r="O107" s="750" t="e">
        <f>+VLOOKUP(M107,INDICADORES!C70:D75,2,0)</f>
        <v>#N/A</v>
      </c>
      <c r="P107" s="751"/>
      <c r="Q107" s="35"/>
      <c r="R107" s="35"/>
      <c r="S107" s="35"/>
      <c r="T107" s="35"/>
      <c r="U107" s="35"/>
      <c r="V107" s="35"/>
      <c r="W107" s="35"/>
      <c r="X107" s="35"/>
      <c r="Y107" s="35"/>
      <c r="Z107" s="35"/>
      <c r="AA107" s="35"/>
      <c r="AB107" s="278"/>
    </row>
    <row r="108" spans="1:42" ht="5.25" customHeight="1" thickBot="1" x14ac:dyDescent="0.25">
      <c r="A108" s="35"/>
      <c r="B108" s="279"/>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280"/>
    </row>
    <row r="109" spans="1:42" ht="5.0999999999999996" customHeight="1" thickBot="1" x14ac:dyDescent="0.25">
      <c r="A109" s="35"/>
      <c r="B109" s="276"/>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c r="AA109" s="185"/>
      <c r="AB109" s="277"/>
    </row>
    <row r="110" spans="1:42" ht="22.5" customHeight="1" x14ac:dyDescent="0.2">
      <c r="A110" s="35"/>
      <c r="B110" s="240"/>
      <c r="C110" s="274" t="s">
        <v>2007</v>
      </c>
      <c r="D110" s="755" t="s">
        <v>2008</v>
      </c>
      <c r="E110" s="755"/>
      <c r="F110" s="755"/>
      <c r="G110" s="755"/>
      <c r="H110" s="755"/>
      <c r="I110" s="756"/>
      <c r="J110" s="39"/>
      <c r="K110" s="39"/>
      <c r="L110" s="39"/>
      <c r="M110" s="35"/>
      <c r="N110" s="35"/>
      <c r="O110" s="35"/>
      <c r="P110" s="35"/>
      <c r="Q110" s="35"/>
      <c r="R110" s="35"/>
      <c r="S110" s="35"/>
      <c r="T110" s="35"/>
      <c r="U110" s="35"/>
      <c r="V110" s="35"/>
      <c r="W110" s="35"/>
      <c r="X110" s="35"/>
      <c r="Y110" s="35"/>
      <c r="Z110" s="35"/>
      <c r="AA110" s="35"/>
      <c r="AB110" s="278"/>
    </row>
    <row r="111" spans="1:42" ht="18" customHeight="1" thickBot="1" x14ac:dyDescent="0.25">
      <c r="A111" s="35"/>
      <c r="B111" s="240"/>
      <c r="C111" s="752" t="s">
        <v>1902</v>
      </c>
      <c r="D111" s="753"/>
      <c r="E111" s="753"/>
      <c r="F111" s="753"/>
      <c r="G111" s="753"/>
      <c r="H111" s="753"/>
      <c r="I111" s="754"/>
      <c r="J111" s="39"/>
      <c r="K111" s="39"/>
      <c r="L111" s="39"/>
      <c r="M111" s="39"/>
      <c r="AB111" s="278"/>
    </row>
    <row r="112" spans="1:42" ht="16.5" x14ac:dyDescent="0.2">
      <c r="A112" s="35"/>
      <c r="B112" s="240"/>
      <c r="C112" s="733" t="s">
        <v>2009</v>
      </c>
      <c r="D112" s="653"/>
      <c r="E112" s="653"/>
      <c r="F112" s="653"/>
      <c r="G112" s="653"/>
      <c r="H112" s="653"/>
      <c r="I112" s="271" t="e">
        <f>SUM(Y14:Y17)</f>
        <v>#N/A</v>
      </c>
      <c r="J112" s="770" t="e">
        <f>I112+I113</f>
        <v>#N/A</v>
      </c>
      <c r="K112" s="39"/>
      <c r="L112" s="39"/>
      <c r="M112" s="39"/>
      <c r="N112" s="10"/>
      <c r="O112" s="10"/>
      <c r="P112" s="10"/>
      <c r="Q112" s="10"/>
      <c r="R112" s="10"/>
      <c r="S112" s="10"/>
      <c r="T112" s="10"/>
      <c r="U112" s="10"/>
      <c r="V112" s="10"/>
      <c r="W112" s="10"/>
      <c r="X112" s="10"/>
      <c r="Y112" s="10"/>
      <c r="Z112" s="10"/>
      <c r="AA112" s="10"/>
      <c r="AB112" s="278"/>
      <c r="AO112" s="12" t="str">
        <f>+C111</f>
        <v>Componente Económico</v>
      </c>
      <c r="AP112" s="17">
        <f>+K111</f>
        <v>0</v>
      </c>
    </row>
    <row r="113" spans="1:42" ht="17.25" customHeight="1" thickBot="1" x14ac:dyDescent="0.25">
      <c r="A113" s="35"/>
      <c r="B113" s="240"/>
      <c r="C113" s="768" t="s">
        <v>2010</v>
      </c>
      <c r="D113" s="769"/>
      <c r="E113" s="769"/>
      <c r="F113" s="769"/>
      <c r="G113" s="769"/>
      <c r="H113" s="769"/>
      <c r="I113" s="273" t="e">
        <f>SUM(O85:P91)</f>
        <v>#DIV/0!</v>
      </c>
      <c r="J113" s="771"/>
      <c r="K113" s="39"/>
      <c r="L113" s="39"/>
      <c r="M113" s="39"/>
      <c r="N113" s="10"/>
      <c r="O113" s="10"/>
      <c r="P113" s="10"/>
      <c r="Q113" s="10"/>
      <c r="R113" s="10"/>
      <c r="S113" s="10"/>
      <c r="T113" s="10"/>
      <c r="U113" s="10"/>
      <c r="V113" s="10"/>
      <c r="W113" s="10"/>
      <c r="X113" s="10"/>
      <c r="Y113" s="10"/>
      <c r="Z113" s="10"/>
      <c r="AA113" s="10"/>
      <c r="AB113" s="278"/>
      <c r="AP113" s="17"/>
    </row>
    <row r="114" spans="1:42" ht="17.25" customHeight="1" thickBot="1" x14ac:dyDescent="0.25">
      <c r="A114" s="35"/>
      <c r="B114" s="240"/>
      <c r="C114" s="772" t="s">
        <v>1914</v>
      </c>
      <c r="D114" s="773"/>
      <c r="E114" s="773"/>
      <c r="F114" s="773"/>
      <c r="G114" s="773"/>
      <c r="H114" s="773"/>
      <c r="I114" s="774"/>
      <c r="J114" s="10"/>
      <c r="K114" s="10"/>
      <c r="L114" s="10"/>
      <c r="M114" s="35"/>
      <c r="N114" s="10"/>
      <c r="O114" s="10"/>
      <c r="P114" s="10"/>
      <c r="Q114" s="10"/>
      <c r="R114" s="10"/>
      <c r="S114" s="10"/>
      <c r="T114" s="10"/>
      <c r="U114" s="10"/>
      <c r="V114" s="10"/>
      <c r="W114" s="10"/>
      <c r="X114" s="10"/>
      <c r="Y114" s="10"/>
      <c r="Z114" s="10"/>
      <c r="AA114" s="10"/>
      <c r="AB114" s="278"/>
      <c r="AO114" s="12" t="str">
        <f>+C119</f>
        <v>Componente ambiental</v>
      </c>
      <c r="AP114" s="17">
        <f>+K119</f>
        <v>0</v>
      </c>
    </row>
    <row r="115" spans="1:42" ht="30" customHeight="1" x14ac:dyDescent="0.2">
      <c r="A115" s="35"/>
      <c r="B115" s="240"/>
      <c r="C115" s="733" t="s">
        <v>1915</v>
      </c>
      <c r="D115" s="653"/>
      <c r="E115" s="653"/>
      <c r="F115" s="653"/>
      <c r="G115" s="653"/>
      <c r="H115" s="653"/>
      <c r="I115" s="271" t="e">
        <f>SUM(Y24:Y26)</f>
        <v>#N/A</v>
      </c>
      <c r="J115" s="770" t="e">
        <f>SUM(I115:I118)</f>
        <v>#N/A</v>
      </c>
      <c r="K115" s="10"/>
      <c r="L115" s="10"/>
      <c r="M115" s="35"/>
      <c r="N115" s="35"/>
      <c r="O115" s="35"/>
      <c r="P115" s="35"/>
      <c r="Q115" s="35"/>
      <c r="R115" s="35"/>
      <c r="S115" s="35"/>
      <c r="T115" s="35"/>
      <c r="U115" s="35"/>
      <c r="V115" s="35"/>
      <c r="W115" s="35"/>
      <c r="X115" s="35"/>
      <c r="Y115" s="35"/>
      <c r="Z115" s="35"/>
      <c r="AA115" s="35"/>
      <c r="AB115" s="282"/>
      <c r="AE115" s="12" t="s">
        <v>2011</v>
      </c>
      <c r="AF115" s="17">
        <f>K114</f>
        <v>0</v>
      </c>
      <c r="AO115" s="12" t="e">
        <f>+#REF!</f>
        <v>#REF!</v>
      </c>
      <c r="AP115" s="17" t="e">
        <f>+#REF!</f>
        <v>#REF!</v>
      </c>
    </row>
    <row r="116" spans="1:42" ht="30" customHeight="1" x14ac:dyDescent="0.2">
      <c r="A116" s="35"/>
      <c r="B116" s="240"/>
      <c r="C116" s="757" t="s">
        <v>2012</v>
      </c>
      <c r="D116" s="758"/>
      <c r="E116" s="758"/>
      <c r="F116" s="758"/>
      <c r="G116" s="758"/>
      <c r="H116" s="758"/>
      <c r="I116" s="272" t="e">
        <f>SUM(Y29,Y31)</f>
        <v>#N/A</v>
      </c>
      <c r="J116" s="775"/>
      <c r="K116" s="10"/>
      <c r="L116" s="10"/>
      <c r="M116" s="35"/>
      <c r="N116" s="35"/>
      <c r="O116" s="35"/>
      <c r="P116" s="35"/>
      <c r="Q116" s="35"/>
      <c r="R116" s="35"/>
      <c r="S116" s="35"/>
      <c r="T116" s="35"/>
      <c r="U116" s="35"/>
      <c r="V116" s="35"/>
      <c r="W116" s="35"/>
      <c r="X116" s="35"/>
      <c r="Y116" s="35"/>
      <c r="Z116" s="35"/>
      <c r="AA116" s="35"/>
      <c r="AB116" s="282"/>
      <c r="AE116" s="12" t="s">
        <v>2013</v>
      </c>
      <c r="AF116" s="17">
        <f>G127</f>
        <v>0</v>
      </c>
    </row>
    <row r="117" spans="1:42" ht="30" customHeight="1" x14ac:dyDescent="0.2">
      <c r="A117" s="35"/>
      <c r="B117" s="240"/>
      <c r="C117" s="757" t="s">
        <v>2014</v>
      </c>
      <c r="D117" s="758"/>
      <c r="E117" s="758"/>
      <c r="F117" s="758"/>
      <c r="G117" s="758"/>
      <c r="H117" s="758"/>
      <c r="I117" s="272" t="e">
        <f>SUM(Y34:Y35,Y37:Y38)</f>
        <v>#N/A</v>
      </c>
      <c r="J117" s="775"/>
      <c r="K117" s="10"/>
      <c r="L117" s="10"/>
      <c r="M117" s="35"/>
      <c r="N117" s="35"/>
      <c r="O117" s="35"/>
      <c r="P117" s="35"/>
      <c r="Q117" s="35"/>
      <c r="R117" s="35"/>
      <c r="S117" s="35"/>
      <c r="T117" s="35"/>
      <c r="U117" s="35"/>
      <c r="V117" s="35"/>
      <c r="W117" s="35"/>
      <c r="X117" s="35"/>
      <c r="Y117" s="35"/>
      <c r="Z117" s="35"/>
      <c r="AA117" s="35"/>
      <c r="AB117" s="282"/>
      <c r="AE117" s="16" t="str">
        <f>N131</f>
        <v>TIPO DE NEGOCIO</v>
      </c>
      <c r="AF117" s="17" t="e">
        <f>#REF!</f>
        <v>#REF!</v>
      </c>
    </row>
    <row r="118" spans="1:42" ht="17.25" customHeight="1" thickBot="1" x14ac:dyDescent="0.25">
      <c r="A118" s="35"/>
      <c r="B118" s="240"/>
      <c r="C118" s="768" t="s">
        <v>2015</v>
      </c>
      <c r="D118" s="769"/>
      <c r="E118" s="769"/>
      <c r="F118" s="769"/>
      <c r="G118" s="769"/>
      <c r="H118" s="769"/>
      <c r="I118" s="273" t="e">
        <f>SUM(O95:P98)</f>
        <v>#N/A</v>
      </c>
      <c r="J118" s="771"/>
      <c r="K118" s="10"/>
      <c r="L118" s="10"/>
      <c r="M118" s="35"/>
      <c r="N118" s="35"/>
      <c r="O118" s="35"/>
      <c r="P118" s="35"/>
      <c r="Q118" s="35"/>
      <c r="R118" s="35"/>
      <c r="S118" s="35"/>
      <c r="T118" s="35"/>
      <c r="U118" s="35"/>
      <c r="V118" s="35"/>
      <c r="W118" s="35"/>
      <c r="X118" s="35"/>
      <c r="Y118" s="35"/>
      <c r="Z118" s="35"/>
      <c r="AA118" s="35"/>
      <c r="AB118" s="282"/>
      <c r="AE118" s="16"/>
      <c r="AF118" s="17"/>
    </row>
    <row r="119" spans="1:42" ht="15" customHeight="1" thickBot="1" x14ac:dyDescent="0.25">
      <c r="A119" s="35"/>
      <c r="B119" s="240"/>
      <c r="C119" s="752" t="s">
        <v>2016</v>
      </c>
      <c r="D119" s="753"/>
      <c r="E119" s="753"/>
      <c r="F119" s="753"/>
      <c r="G119" s="753"/>
      <c r="H119" s="753"/>
      <c r="I119" s="754"/>
      <c r="J119" s="35"/>
      <c r="K119" s="35"/>
      <c r="L119" s="35"/>
      <c r="M119" s="35"/>
      <c r="N119" s="35"/>
      <c r="O119" s="35"/>
      <c r="P119" s="35"/>
      <c r="Q119" s="35"/>
      <c r="R119" s="35"/>
      <c r="S119" s="35"/>
      <c r="T119" s="35"/>
      <c r="U119" s="35"/>
      <c r="V119" s="35"/>
      <c r="W119" s="35"/>
      <c r="X119" s="35"/>
      <c r="Y119" s="35"/>
      <c r="Z119" s="35"/>
      <c r="AA119" s="35"/>
      <c r="AB119" s="282"/>
      <c r="AF119" s="17"/>
    </row>
    <row r="120" spans="1:42" ht="21" customHeight="1" x14ac:dyDescent="0.3">
      <c r="A120" s="35"/>
      <c r="B120" s="240"/>
      <c r="C120" s="512" t="s">
        <v>1932</v>
      </c>
      <c r="D120" s="387"/>
      <c r="E120" s="387"/>
      <c r="F120" s="387"/>
      <c r="G120" s="387"/>
      <c r="H120" s="387"/>
      <c r="I120" s="269" t="e">
        <f>SUM(Y44:Y45)</f>
        <v>#N/A</v>
      </c>
      <c r="J120" s="728" t="e">
        <f>SUM(I120:I126)</f>
        <v>#N/A</v>
      </c>
      <c r="K120" s="35"/>
      <c r="L120" s="35"/>
      <c r="M120" s="35"/>
      <c r="N120" s="35"/>
      <c r="O120" s="35"/>
      <c r="P120" s="35"/>
      <c r="Q120" s="35"/>
      <c r="R120" s="35"/>
      <c r="S120" s="35"/>
      <c r="T120" s="35"/>
      <c r="U120" s="283"/>
      <c r="V120" s="283"/>
      <c r="W120" s="283"/>
      <c r="X120" s="283"/>
      <c r="Y120" s="283"/>
      <c r="Z120" s="283"/>
      <c r="AA120" s="283"/>
      <c r="AB120" s="282"/>
      <c r="AF120" s="17"/>
    </row>
    <row r="121" spans="1:42" ht="22.5" customHeight="1" x14ac:dyDescent="0.2">
      <c r="A121" s="35"/>
      <c r="B121" s="240"/>
      <c r="C121" s="453" t="s">
        <v>2017</v>
      </c>
      <c r="D121" s="454"/>
      <c r="E121" s="454"/>
      <c r="F121" s="454"/>
      <c r="G121" s="454"/>
      <c r="H121" s="454"/>
      <c r="I121" s="266" t="e">
        <f>Y49</f>
        <v>#N/A</v>
      </c>
      <c r="J121" s="729"/>
      <c r="K121" s="35"/>
      <c r="L121" s="35"/>
      <c r="M121" s="35"/>
      <c r="N121" s="35"/>
      <c r="O121" s="35"/>
      <c r="P121" s="35"/>
      <c r="Q121" s="35"/>
      <c r="R121" s="35"/>
      <c r="S121" s="35"/>
      <c r="T121" s="35"/>
      <c r="U121" s="35"/>
      <c r="V121" s="35"/>
      <c r="W121" s="35"/>
      <c r="X121" s="35"/>
      <c r="Y121" s="35"/>
      <c r="Z121" s="35"/>
      <c r="AA121" s="35"/>
      <c r="AB121" s="282"/>
      <c r="AF121" s="17"/>
    </row>
    <row r="122" spans="1:42" ht="22.5" customHeight="1" x14ac:dyDescent="0.2">
      <c r="A122" s="35"/>
      <c r="B122" s="240"/>
      <c r="C122" s="453" t="s">
        <v>1942</v>
      </c>
      <c r="D122" s="454"/>
      <c r="E122" s="454"/>
      <c r="F122" s="454"/>
      <c r="G122" s="454"/>
      <c r="H122" s="454"/>
      <c r="I122" s="266" t="e">
        <f>SUM(Y53:Y55)</f>
        <v>#N/A</v>
      </c>
      <c r="J122" s="729"/>
      <c r="K122" s="35"/>
      <c r="L122" s="35"/>
      <c r="M122" s="35"/>
      <c r="N122" s="35"/>
      <c r="O122" s="35"/>
      <c r="P122" s="35"/>
      <c r="Q122" s="35"/>
      <c r="R122" s="35"/>
      <c r="S122" s="35"/>
      <c r="T122" s="35"/>
      <c r="U122" s="35"/>
      <c r="V122" s="35"/>
      <c r="W122" s="35"/>
      <c r="X122" s="35"/>
      <c r="Y122" s="35"/>
      <c r="Z122" s="35"/>
      <c r="AA122" s="35"/>
      <c r="AB122" s="282"/>
    </row>
    <row r="123" spans="1:42" ht="30" customHeight="1" x14ac:dyDescent="0.2">
      <c r="A123" s="35"/>
      <c r="B123" s="240"/>
      <c r="C123" s="453" t="s">
        <v>1946</v>
      </c>
      <c r="D123" s="454"/>
      <c r="E123" s="454"/>
      <c r="F123" s="454"/>
      <c r="G123" s="454"/>
      <c r="H123" s="454"/>
      <c r="I123" s="266" t="e">
        <f>SUM(Y58)</f>
        <v>#N/A</v>
      </c>
      <c r="J123" s="729"/>
      <c r="K123" s="35"/>
      <c r="L123" s="35"/>
      <c r="M123" s="35"/>
      <c r="N123" s="35"/>
      <c r="O123" s="35"/>
      <c r="P123" s="35"/>
      <c r="Q123" s="35"/>
      <c r="R123" s="35"/>
      <c r="S123" s="35"/>
      <c r="T123" s="35"/>
      <c r="U123" s="35"/>
      <c r="V123" s="35"/>
      <c r="W123" s="35"/>
      <c r="X123" s="35"/>
      <c r="Y123" s="35"/>
      <c r="Z123" s="35"/>
      <c r="AA123" s="35"/>
      <c r="AB123" s="282"/>
    </row>
    <row r="124" spans="1:42" ht="45" customHeight="1" x14ac:dyDescent="0.2">
      <c r="A124" s="35"/>
      <c r="B124" s="240"/>
      <c r="C124" s="453" t="s">
        <v>2018</v>
      </c>
      <c r="D124" s="454"/>
      <c r="E124" s="454"/>
      <c r="F124" s="454"/>
      <c r="G124" s="454"/>
      <c r="H124" s="454"/>
      <c r="I124" s="266" t="e">
        <f>SUM(Y61:Y62)</f>
        <v>#N/A</v>
      </c>
      <c r="J124" s="729"/>
      <c r="K124" s="35"/>
      <c r="L124" s="35"/>
      <c r="M124" s="35"/>
      <c r="N124" s="35"/>
      <c r="O124" s="35"/>
      <c r="P124" s="35"/>
      <c r="Q124" s="35"/>
      <c r="R124" s="35"/>
      <c r="S124" s="35"/>
      <c r="T124" s="35"/>
      <c r="U124" s="35"/>
      <c r="V124" s="35"/>
      <c r="W124" s="35"/>
      <c r="X124" s="35"/>
      <c r="Y124" s="35"/>
      <c r="Z124" s="35"/>
      <c r="AA124" s="35"/>
      <c r="AB124" s="282"/>
    </row>
    <row r="125" spans="1:42" ht="34.5" customHeight="1" x14ac:dyDescent="0.2">
      <c r="A125" s="35"/>
      <c r="B125" s="240"/>
      <c r="C125" s="453" t="s">
        <v>1951</v>
      </c>
      <c r="D125" s="454"/>
      <c r="E125" s="454"/>
      <c r="F125" s="454"/>
      <c r="G125" s="454"/>
      <c r="H125" s="454"/>
      <c r="I125" s="266" t="e">
        <f>SUM(Y65:Y66)</f>
        <v>#N/A</v>
      </c>
      <c r="J125" s="729"/>
      <c r="K125" s="35"/>
      <c r="L125" s="35"/>
      <c r="M125" s="35"/>
      <c r="N125" s="35"/>
      <c r="O125" s="35"/>
      <c r="P125" s="35"/>
      <c r="Q125" s="35"/>
      <c r="R125" s="35"/>
      <c r="S125" s="35"/>
      <c r="T125" s="35"/>
      <c r="U125" s="35"/>
      <c r="V125" s="35"/>
      <c r="W125" s="35"/>
      <c r="X125" s="35"/>
      <c r="Y125" s="35"/>
      <c r="Z125" s="35"/>
      <c r="AA125" s="35"/>
      <c r="AB125" s="282"/>
    </row>
    <row r="126" spans="1:42" ht="21.75" customHeight="1" thickBot="1" x14ac:dyDescent="0.25">
      <c r="A126" s="35"/>
      <c r="B126" s="240"/>
      <c r="C126" s="485" t="s">
        <v>2019</v>
      </c>
      <c r="D126" s="486"/>
      <c r="E126" s="486"/>
      <c r="F126" s="486"/>
      <c r="G126" s="486"/>
      <c r="H126" s="486"/>
      <c r="I126" s="270" t="e">
        <f>SUM(O102:P107)</f>
        <v>#DIV/0!</v>
      </c>
      <c r="J126" s="730"/>
      <c r="K126" s="35"/>
      <c r="L126" s="35"/>
      <c r="M126" s="35"/>
      <c r="N126" s="35"/>
      <c r="O126" s="35"/>
      <c r="P126" s="35"/>
      <c r="Q126" s="35"/>
      <c r="R126" s="35"/>
      <c r="S126" s="35"/>
      <c r="T126" s="35"/>
      <c r="U126" s="35"/>
      <c r="V126" s="35"/>
      <c r="W126" s="35"/>
      <c r="X126" s="35"/>
      <c r="Y126" s="35"/>
      <c r="Z126" s="35"/>
      <c r="AA126" s="35"/>
      <c r="AB126" s="282"/>
    </row>
    <row r="127" spans="1:42" ht="17.25" customHeight="1" thickBot="1" x14ac:dyDescent="0.25">
      <c r="A127" s="35"/>
      <c r="B127" s="240"/>
      <c r="C127" s="604" t="s">
        <v>2020</v>
      </c>
      <c r="D127" s="605"/>
      <c r="E127" s="605"/>
      <c r="F127" s="605"/>
      <c r="G127" s="605"/>
      <c r="H127" s="605"/>
      <c r="I127" s="731"/>
      <c r="J127" s="35"/>
      <c r="K127" s="35"/>
      <c r="L127" s="35"/>
      <c r="M127" s="35"/>
      <c r="N127" s="35"/>
      <c r="O127" s="35"/>
      <c r="P127" s="35"/>
      <c r="Q127" s="35"/>
      <c r="R127" s="35"/>
      <c r="S127" s="35"/>
      <c r="T127" s="35"/>
      <c r="U127" s="35"/>
      <c r="V127" s="35"/>
      <c r="W127" s="35"/>
      <c r="X127" s="35"/>
      <c r="Y127" s="35"/>
      <c r="Z127" s="35"/>
      <c r="AA127" s="35"/>
      <c r="AB127" s="282"/>
    </row>
    <row r="128" spans="1:42" ht="39.75" customHeight="1" x14ac:dyDescent="0.2">
      <c r="A128" s="35"/>
      <c r="B128" s="240"/>
      <c r="C128" s="512" t="s">
        <v>1958</v>
      </c>
      <c r="D128" s="387"/>
      <c r="E128" s="387"/>
      <c r="F128" s="387"/>
      <c r="G128" s="387"/>
      <c r="H128" s="387"/>
      <c r="I128" s="267" t="e">
        <f>SUM(Y74:Y75)</f>
        <v>#N/A</v>
      </c>
      <c r="J128" s="766" t="e">
        <f>SUM(I128:I129)</f>
        <v>#N/A</v>
      </c>
      <c r="K128" s="35"/>
      <c r="L128" s="35"/>
      <c r="M128" s="284"/>
      <c r="N128" s="35"/>
      <c r="O128" s="35"/>
      <c r="P128" s="35"/>
      <c r="Q128" s="35"/>
      <c r="R128" s="35"/>
      <c r="S128" s="35"/>
      <c r="T128" s="35"/>
      <c r="U128" s="35"/>
      <c r="V128" s="35"/>
      <c r="W128" s="35"/>
      <c r="X128" s="35"/>
      <c r="Y128" s="35"/>
      <c r="Z128" s="35"/>
      <c r="AA128" s="35"/>
      <c r="AB128" s="282"/>
    </row>
    <row r="129" spans="1:32" ht="42" customHeight="1" thickBot="1" x14ac:dyDescent="0.25">
      <c r="A129" s="35"/>
      <c r="B129" s="240"/>
      <c r="C129" s="485" t="s">
        <v>1962</v>
      </c>
      <c r="D129" s="486"/>
      <c r="E129" s="486"/>
      <c r="F129" s="486"/>
      <c r="G129" s="486"/>
      <c r="H129" s="486"/>
      <c r="I129" s="268" t="e">
        <f>SUM(Y78:Y81)</f>
        <v>#N/A</v>
      </c>
      <c r="J129" s="767"/>
      <c r="K129" s="35"/>
      <c r="L129" s="35"/>
      <c r="M129" s="35"/>
      <c r="N129" s="35"/>
      <c r="O129" s="35"/>
      <c r="P129" s="35"/>
      <c r="Q129" s="35"/>
      <c r="R129" s="35"/>
      <c r="S129" s="35"/>
      <c r="T129" s="35"/>
      <c r="U129" s="35"/>
      <c r="V129" s="35"/>
      <c r="W129" s="35"/>
      <c r="X129" s="35"/>
      <c r="Y129" s="35"/>
      <c r="Z129" s="35"/>
      <c r="AA129" s="35"/>
      <c r="AB129" s="282"/>
    </row>
    <row r="130" spans="1:32" ht="21.75" customHeight="1" thickBot="1" x14ac:dyDescent="0.25">
      <c r="A130" s="35"/>
      <c r="B130" s="240"/>
      <c r="C130" s="761" t="s">
        <v>2021</v>
      </c>
      <c r="D130" s="446"/>
      <c r="E130" s="446"/>
      <c r="F130" s="446"/>
      <c r="G130" s="446"/>
      <c r="H130" s="446"/>
      <c r="I130" s="446"/>
      <c r="J130" s="762"/>
      <c r="K130" s="35"/>
      <c r="L130" s="35"/>
      <c r="M130" s="35"/>
      <c r="N130" s="35"/>
      <c r="O130" s="35"/>
      <c r="Y130" s="35"/>
      <c r="Z130" s="35"/>
      <c r="AA130" s="35"/>
      <c r="AB130" s="282"/>
    </row>
    <row r="131" spans="1:32" ht="27.75" customHeight="1" thickBot="1" x14ac:dyDescent="0.25">
      <c r="A131" s="35"/>
      <c r="B131" s="240"/>
      <c r="C131" s="763" t="e">
        <f>SUM(J112:J129)</f>
        <v>#N/A</v>
      </c>
      <c r="D131" s="764"/>
      <c r="E131" s="764"/>
      <c r="F131" s="764"/>
      <c r="G131" s="764"/>
      <c r="H131" s="764"/>
      <c r="I131" s="764"/>
      <c r="J131" s="765"/>
      <c r="K131" s="35"/>
      <c r="N131" s="393" t="s">
        <v>2022</v>
      </c>
      <c r="O131" s="394"/>
      <c r="P131" s="394"/>
      <c r="Q131" s="394"/>
      <c r="R131" s="726" t="e">
        <f>IF(C131&gt;50,"NEGOCIO VERDE",IF(C131&lt;=50,"EMPRENDIMIENTO VERDE"))</f>
        <v>#N/A</v>
      </c>
      <c r="S131" s="726"/>
      <c r="T131" s="726"/>
      <c r="U131" s="726"/>
      <c r="V131" s="726"/>
      <c r="W131" s="726"/>
      <c r="X131" s="726"/>
      <c r="Y131" s="727"/>
      <c r="Z131" s="35"/>
      <c r="AA131" s="35"/>
      <c r="AB131" s="282"/>
    </row>
    <row r="132" spans="1:32" ht="7.5" customHeight="1" thickBot="1" x14ac:dyDescent="0.25">
      <c r="A132" s="35"/>
      <c r="B132" s="240"/>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282"/>
    </row>
    <row r="133" spans="1:32" ht="24" customHeight="1" x14ac:dyDescent="0.2">
      <c r="A133" s="35"/>
      <c r="B133" s="240"/>
      <c r="C133" s="491" t="s">
        <v>1525</v>
      </c>
      <c r="D133" s="492"/>
      <c r="E133" s="492"/>
      <c r="F133" s="492"/>
      <c r="G133" s="492"/>
      <c r="H133" s="492"/>
      <c r="I133" s="492"/>
      <c r="J133" s="492"/>
      <c r="K133" s="492"/>
      <c r="L133" s="492"/>
      <c r="M133" s="492"/>
      <c r="N133" s="492"/>
      <c r="O133" s="492"/>
      <c r="P133" s="492"/>
      <c r="Q133" s="492"/>
      <c r="R133" s="492"/>
      <c r="S133" s="492"/>
      <c r="T133" s="492"/>
      <c r="U133" s="492"/>
      <c r="V133" s="492"/>
      <c r="W133" s="492"/>
      <c r="X133" s="492"/>
      <c r="Y133" s="492"/>
      <c r="Z133" s="492"/>
      <c r="AA133" s="493"/>
      <c r="AB133" s="282"/>
    </row>
    <row r="134" spans="1:32" ht="17.25" customHeight="1" x14ac:dyDescent="0.2">
      <c r="A134" s="35"/>
      <c r="B134" s="240"/>
      <c r="C134" s="628" t="s">
        <v>116</v>
      </c>
      <c r="D134" s="629"/>
      <c r="E134" s="629"/>
      <c r="F134" s="744"/>
      <c r="G134" s="744"/>
      <c r="H134" s="744"/>
      <c r="I134" s="744"/>
      <c r="J134" s="744"/>
      <c r="K134" s="744"/>
      <c r="L134" s="744"/>
      <c r="M134" s="744"/>
      <c r="N134" s="744"/>
      <c r="O134" s="723" t="s">
        <v>117</v>
      </c>
      <c r="P134" s="723"/>
      <c r="Q134" s="740"/>
      <c r="R134" s="740"/>
      <c r="S134" s="740"/>
      <c r="T134" s="740"/>
      <c r="U134" s="740"/>
      <c r="V134" s="740"/>
      <c r="W134" s="740"/>
      <c r="X134" s="740"/>
      <c r="Y134" s="740"/>
      <c r="Z134" s="740"/>
      <c r="AA134" s="741"/>
      <c r="AB134" s="282"/>
    </row>
    <row r="135" spans="1:32" ht="17.25" customHeight="1" x14ac:dyDescent="0.2">
      <c r="A135" s="35"/>
      <c r="B135" s="240"/>
      <c r="C135" s="628" t="s">
        <v>118</v>
      </c>
      <c r="D135" s="629"/>
      <c r="E135" s="629"/>
      <c r="F135" s="744"/>
      <c r="G135" s="744"/>
      <c r="H135" s="744"/>
      <c r="I135" s="744"/>
      <c r="J135" s="744"/>
      <c r="K135" s="744"/>
      <c r="L135" s="744"/>
      <c r="M135" s="744"/>
      <c r="N135" s="744"/>
      <c r="O135" s="723" t="s">
        <v>119</v>
      </c>
      <c r="P135" s="723"/>
      <c r="Q135" s="740"/>
      <c r="R135" s="740"/>
      <c r="S135" s="740"/>
      <c r="T135" s="740"/>
      <c r="U135" s="740"/>
      <c r="V135" s="740"/>
      <c r="W135" s="740"/>
      <c r="X135" s="740"/>
      <c r="Y135" s="740"/>
      <c r="Z135" s="740"/>
      <c r="AA135" s="741"/>
      <c r="AB135" s="282"/>
    </row>
    <row r="136" spans="1:32" ht="17.25" customHeight="1" x14ac:dyDescent="0.2">
      <c r="A136" s="35"/>
      <c r="B136" s="240"/>
      <c r="C136" s="628" t="s">
        <v>120</v>
      </c>
      <c r="D136" s="629"/>
      <c r="E136" s="629"/>
      <c r="F136" s="744"/>
      <c r="G136" s="744"/>
      <c r="H136" s="744"/>
      <c r="I136" s="744"/>
      <c r="J136" s="744"/>
      <c r="K136" s="744"/>
      <c r="L136" s="744"/>
      <c r="M136" s="744"/>
      <c r="N136" s="744"/>
      <c r="O136" s="723" t="s">
        <v>121</v>
      </c>
      <c r="P136" s="723"/>
      <c r="Q136" s="740"/>
      <c r="R136" s="740"/>
      <c r="S136" s="740"/>
      <c r="T136" s="740"/>
      <c r="U136" s="740"/>
      <c r="V136" s="740"/>
      <c r="W136" s="740"/>
      <c r="X136" s="740"/>
      <c r="Y136" s="740"/>
      <c r="Z136" s="740"/>
      <c r="AA136" s="741"/>
      <c r="AB136" s="282"/>
    </row>
    <row r="137" spans="1:32" ht="17.25" customHeight="1" thickBot="1" x14ac:dyDescent="0.25">
      <c r="A137" s="35"/>
      <c r="B137" s="240"/>
      <c r="C137" s="630" t="s">
        <v>122</v>
      </c>
      <c r="D137" s="631"/>
      <c r="E137" s="631"/>
      <c r="F137" s="745"/>
      <c r="G137" s="745"/>
      <c r="H137" s="745"/>
      <c r="I137" s="745"/>
      <c r="J137" s="745"/>
      <c r="K137" s="745"/>
      <c r="L137" s="745"/>
      <c r="M137" s="745"/>
      <c r="N137" s="745"/>
      <c r="O137" s="739" t="s">
        <v>123</v>
      </c>
      <c r="P137" s="739"/>
      <c r="Q137" s="742"/>
      <c r="R137" s="742"/>
      <c r="S137" s="742"/>
      <c r="T137" s="742"/>
      <c r="U137" s="742"/>
      <c r="V137" s="742"/>
      <c r="W137" s="742"/>
      <c r="X137" s="742"/>
      <c r="Y137" s="742"/>
      <c r="Z137" s="742"/>
      <c r="AA137" s="743"/>
      <c r="AB137" s="282"/>
    </row>
    <row r="138" spans="1:32" ht="5.0999999999999996" customHeight="1" thickBot="1" x14ac:dyDescent="0.25">
      <c r="A138" s="35"/>
      <c r="B138" s="279"/>
      <c r="C138" s="174"/>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285"/>
    </row>
    <row r="139" spans="1:32" ht="16.5" x14ac:dyDescent="0.2">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row>
    <row r="140" spans="1:32" x14ac:dyDescent="0.2">
      <c r="AE140" s="18"/>
      <c r="AF140" s="18"/>
    </row>
  </sheetData>
  <sheetProtection algorithmName="SHA-512" hashValue="eYUoxVXdnyQQpP60OwKMVNz7kkLIoFCeQoTbWqjnE2KbkNuaqREMMV9l+g7olztvB4JeAMSqnCxddrr6QmP8dw==" saltValue="5UxjSVVcadoUaIAp9NfJ5A==" spinCount="100000" sheet="1" objects="1" scenarios="1"/>
  <dataConsolidate/>
  <mergeCells count="380">
    <mergeCell ref="B1:G3"/>
    <mergeCell ref="B4:G4"/>
    <mergeCell ref="B5:G5"/>
    <mergeCell ref="H1:V2"/>
    <mergeCell ref="H3:V3"/>
    <mergeCell ref="H4:V4"/>
    <mergeCell ref="W1:AB3"/>
    <mergeCell ref="W4:AB4"/>
    <mergeCell ref="W5:AB5"/>
    <mergeCell ref="H5:V5"/>
    <mergeCell ref="C130:J130"/>
    <mergeCell ref="C131:J131"/>
    <mergeCell ref="C129:H129"/>
    <mergeCell ref="J128:J129"/>
    <mergeCell ref="W81:X81"/>
    <mergeCell ref="Z81:AA81"/>
    <mergeCell ref="C113:H113"/>
    <mergeCell ref="J112:J113"/>
    <mergeCell ref="C114:I114"/>
    <mergeCell ref="C118:H118"/>
    <mergeCell ref="J115:J118"/>
    <mergeCell ref="D84:L84"/>
    <mergeCell ref="O95:P95"/>
    <mergeCell ref="O96:P96"/>
    <mergeCell ref="O97:P97"/>
    <mergeCell ref="O98:P98"/>
    <mergeCell ref="M101:N101"/>
    <mergeCell ref="O101:P101"/>
    <mergeCell ref="O102:P102"/>
    <mergeCell ref="O103:P103"/>
    <mergeCell ref="M102:N102"/>
    <mergeCell ref="M103:N103"/>
    <mergeCell ref="M84:N84"/>
    <mergeCell ref="O84:P84"/>
    <mergeCell ref="R61:V61"/>
    <mergeCell ref="C56:AA56"/>
    <mergeCell ref="C59:AA59"/>
    <mergeCell ref="M62:Q62"/>
    <mergeCell ref="Z57:AA57"/>
    <mergeCell ref="W57:X57"/>
    <mergeCell ref="Z58:AA58"/>
    <mergeCell ref="O94:P94"/>
    <mergeCell ref="O85:P85"/>
    <mergeCell ref="M86:N86"/>
    <mergeCell ref="O86:P86"/>
    <mergeCell ref="M87:N87"/>
    <mergeCell ref="O87:P87"/>
    <mergeCell ref="M88:N88"/>
    <mergeCell ref="O88:P88"/>
    <mergeCell ref="M89:N89"/>
    <mergeCell ref="O89:P89"/>
    <mergeCell ref="M90:N90"/>
    <mergeCell ref="O90:P90"/>
    <mergeCell ref="O91:P91"/>
    <mergeCell ref="M73:Q73"/>
    <mergeCell ref="M80:Q80"/>
    <mergeCell ref="D78:L78"/>
    <mergeCell ref="R77:V77"/>
    <mergeCell ref="Z43:AA43"/>
    <mergeCell ref="D26:L26"/>
    <mergeCell ref="D23:L23"/>
    <mergeCell ref="R31:V31"/>
    <mergeCell ref="W30:X30"/>
    <mergeCell ref="Z33:AA33"/>
    <mergeCell ref="C33:L33"/>
    <mergeCell ref="C28:L28"/>
    <mergeCell ref="R23:V23"/>
    <mergeCell ref="M28:Q28"/>
    <mergeCell ref="Z28:AA28"/>
    <mergeCell ref="D31:L31"/>
    <mergeCell ref="R33:V33"/>
    <mergeCell ref="M30:Q30"/>
    <mergeCell ref="Z31:AA31"/>
    <mergeCell ref="W31:X31"/>
    <mergeCell ref="Z30:AA30"/>
    <mergeCell ref="M31:Q31"/>
    <mergeCell ref="Z29:AA29"/>
    <mergeCell ref="Z24:AA24"/>
    <mergeCell ref="W33:X33"/>
    <mergeCell ref="M26:Q26"/>
    <mergeCell ref="D25:L25"/>
    <mergeCell ref="M25:Q25"/>
    <mergeCell ref="C27:AA27"/>
    <mergeCell ref="C32:AA32"/>
    <mergeCell ref="D37:L37"/>
    <mergeCell ref="R26:V26"/>
    <mergeCell ref="Z26:AA26"/>
    <mergeCell ref="M24:Q24"/>
    <mergeCell ref="W26:X26"/>
    <mergeCell ref="D30:L30"/>
    <mergeCell ref="R43:V43"/>
    <mergeCell ref="M37:Q37"/>
    <mergeCell ref="R37:V37"/>
    <mergeCell ref="W37:X37"/>
    <mergeCell ref="Z37:AA37"/>
    <mergeCell ref="Z38:AA38"/>
    <mergeCell ref="M34:Q34"/>
    <mergeCell ref="M33:Q33"/>
    <mergeCell ref="Z25:AA25"/>
    <mergeCell ref="R24:V24"/>
    <mergeCell ref="W24:X24"/>
    <mergeCell ref="R25:V25"/>
    <mergeCell ref="W25:X25"/>
    <mergeCell ref="D38:L38"/>
    <mergeCell ref="M38:Q38"/>
    <mergeCell ref="R38:V38"/>
    <mergeCell ref="M65:Q65"/>
    <mergeCell ref="D74:L74"/>
    <mergeCell ref="W64:X64"/>
    <mergeCell ref="W65:X65"/>
    <mergeCell ref="D17:L17"/>
    <mergeCell ref="W49:X49"/>
    <mergeCell ref="M23:Q23"/>
    <mergeCell ref="D20:L20"/>
    <mergeCell ref="C21:AA21"/>
    <mergeCell ref="W23:X23"/>
    <mergeCell ref="Z23:AA23"/>
    <mergeCell ref="W22:X22"/>
    <mergeCell ref="Z22:AA22"/>
    <mergeCell ref="M17:Q17"/>
    <mergeCell ref="R17:V17"/>
    <mergeCell ref="W17:X17"/>
    <mergeCell ref="M22:Q22"/>
    <mergeCell ref="W34:X34"/>
    <mergeCell ref="Z34:AA34"/>
    <mergeCell ref="R28:V28"/>
    <mergeCell ref="W28:X28"/>
    <mergeCell ref="R49:V49"/>
    <mergeCell ref="D24:L24"/>
    <mergeCell ref="C48:L48"/>
    <mergeCell ref="R44:V44"/>
    <mergeCell ref="M52:Q52"/>
    <mergeCell ref="M53:Q53"/>
    <mergeCell ref="R50:V50"/>
    <mergeCell ref="M54:Q54"/>
    <mergeCell ref="R54:V54"/>
    <mergeCell ref="W54:X54"/>
    <mergeCell ref="M50:Q50"/>
    <mergeCell ref="D46:L46"/>
    <mergeCell ref="M48:Q48"/>
    <mergeCell ref="R48:V48"/>
    <mergeCell ref="O106:P106"/>
    <mergeCell ref="M104:N104"/>
    <mergeCell ref="M105:N105"/>
    <mergeCell ref="D107:L107"/>
    <mergeCell ref="O107:P107"/>
    <mergeCell ref="C119:I119"/>
    <mergeCell ref="M95:N95"/>
    <mergeCell ref="M96:N96"/>
    <mergeCell ref="D96:L96"/>
    <mergeCell ref="D97:L97"/>
    <mergeCell ref="D98:L98"/>
    <mergeCell ref="D101:L101"/>
    <mergeCell ref="M106:N106"/>
    <mergeCell ref="M107:N107"/>
    <mergeCell ref="D110:I110"/>
    <mergeCell ref="C111:I111"/>
    <mergeCell ref="C116:H116"/>
    <mergeCell ref="C117:H117"/>
    <mergeCell ref="D103:L103"/>
    <mergeCell ref="D104:L104"/>
    <mergeCell ref="D105:L105"/>
    <mergeCell ref="D106:L106"/>
    <mergeCell ref="R30:V30"/>
    <mergeCell ref="C63:AA63"/>
    <mergeCell ref="M74:Q74"/>
    <mergeCell ref="M64:Q64"/>
    <mergeCell ref="M68:Q68"/>
    <mergeCell ref="R68:V68"/>
    <mergeCell ref="W68:X68"/>
    <mergeCell ref="Z68:AA68"/>
    <mergeCell ref="R65:V65"/>
    <mergeCell ref="D68:L68"/>
    <mergeCell ref="C73:L73"/>
    <mergeCell ref="Z74:AA74"/>
    <mergeCell ref="C64:L64"/>
    <mergeCell ref="D58:L58"/>
    <mergeCell ref="D65:L65"/>
    <mergeCell ref="C60:L60"/>
    <mergeCell ref="Z44:AA44"/>
    <mergeCell ref="D44:L44"/>
    <mergeCell ref="W44:X44"/>
    <mergeCell ref="D54:L54"/>
    <mergeCell ref="R46:V46"/>
    <mergeCell ref="W46:X46"/>
    <mergeCell ref="Z46:AA46"/>
    <mergeCell ref="M44:Q44"/>
    <mergeCell ref="Z17:AA17"/>
    <mergeCell ref="W13:X13"/>
    <mergeCell ref="M14:Q14"/>
    <mergeCell ref="Z15:AA15"/>
    <mergeCell ref="M15:Q15"/>
    <mergeCell ref="Z16:AA16"/>
    <mergeCell ref="R16:V16"/>
    <mergeCell ref="R13:V13"/>
    <mergeCell ref="R22:V22"/>
    <mergeCell ref="Z13:AA13"/>
    <mergeCell ref="Z14:AA14"/>
    <mergeCell ref="C13:L13"/>
    <mergeCell ref="D14:L14"/>
    <mergeCell ref="D15:L15"/>
    <mergeCell ref="R14:V14"/>
    <mergeCell ref="R15:V15"/>
    <mergeCell ref="W16:X16"/>
    <mergeCell ref="D16:L16"/>
    <mergeCell ref="W14:X14"/>
    <mergeCell ref="M13:Q13"/>
    <mergeCell ref="W15:X15"/>
    <mergeCell ref="M16:Q16"/>
    <mergeCell ref="C8:G8"/>
    <mergeCell ref="H8:O8"/>
    <mergeCell ref="Q8:S8"/>
    <mergeCell ref="Z48:AA48"/>
    <mergeCell ref="Z53:AA53"/>
    <mergeCell ref="D49:L49"/>
    <mergeCell ref="W48:X48"/>
    <mergeCell ref="D29:L29"/>
    <mergeCell ref="M29:Q29"/>
    <mergeCell ref="R29:V29"/>
    <mergeCell ref="W29:X29"/>
    <mergeCell ref="D11:L11"/>
    <mergeCell ref="C12:AA12"/>
    <mergeCell ref="T8:AA8"/>
    <mergeCell ref="M45:Q45"/>
    <mergeCell ref="R45:V45"/>
    <mergeCell ref="C22:L22"/>
    <mergeCell ref="C47:AA47"/>
    <mergeCell ref="C51:AA51"/>
    <mergeCell ref="W45:X45"/>
    <mergeCell ref="W52:X52"/>
    <mergeCell ref="Z52:AA52"/>
    <mergeCell ref="R52:V52"/>
    <mergeCell ref="Z50:AA50"/>
    <mergeCell ref="O136:P136"/>
    <mergeCell ref="O137:P137"/>
    <mergeCell ref="C133:AA133"/>
    <mergeCell ref="Q134:AA134"/>
    <mergeCell ref="Q135:AA135"/>
    <mergeCell ref="Q136:AA136"/>
    <mergeCell ref="Q137:AA137"/>
    <mergeCell ref="F134:N134"/>
    <mergeCell ref="F135:N135"/>
    <mergeCell ref="F136:N136"/>
    <mergeCell ref="F137:N137"/>
    <mergeCell ref="C135:E135"/>
    <mergeCell ref="C136:E136"/>
    <mergeCell ref="C137:E137"/>
    <mergeCell ref="O135:P135"/>
    <mergeCell ref="W61:X61"/>
    <mergeCell ref="M61:Q61"/>
    <mergeCell ref="Z75:AA75"/>
    <mergeCell ref="Z77:AA77"/>
    <mergeCell ref="D75:L75"/>
    <mergeCell ref="W80:X80"/>
    <mergeCell ref="Z80:AA80"/>
    <mergeCell ref="M81:Q81"/>
    <mergeCell ref="R81:V81"/>
    <mergeCell ref="Z79:AA79"/>
    <mergeCell ref="R80:V80"/>
    <mergeCell ref="Z67:AA67"/>
    <mergeCell ref="D80:L80"/>
    <mergeCell ref="D81:L81"/>
    <mergeCell ref="W75:X75"/>
    <mergeCell ref="Z78:AA78"/>
    <mergeCell ref="M78:Q78"/>
    <mergeCell ref="R78:V78"/>
    <mergeCell ref="R73:V73"/>
    <mergeCell ref="D67:L67"/>
    <mergeCell ref="W67:X67"/>
    <mergeCell ref="M67:Q67"/>
    <mergeCell ref="W77:X77"/>
    <mergeCell ref="W74:X74"/>
    <mergeCell ref="R131:Y131"/>
    <mergeCell ref="N131:Q131"/>
    <mergeCell ref="C126:H126"/>
    <mergeCell ref="J120:J126"/>
    <mergeCell ref="D88:L88"/>
    <mergeCell ref="C127:I127"/>
    <mergeCell ref="C128:H128"/>
    <mergeCell ref="M98:N98"/>
    <mergeCell ref="D91:L91"/>
    <mergeCell ref="M91:N91"/>
    <mergeCell ref="C125:H125"/>
    <mergeCell ref="M97:N97"/>
    <mergeCell ref="C115:H115"/>
    <mergeCell ref="D102:L102"/>
    <mergeCell ref="C112:H112"/>
    <mergeCell ref="M94:N94"/>
    <mergeCell ref="D94:L94"/>
    <mergeCell ref="C124:H124"/>
    <mergeCell ref="C120:H120"/>
    <mergeCell ref="C123:H123"/>
    <mergeCell ref="C121:H121"/>
    <mergeCell ref="C122:H122"/>
    <mergeCell ref="O104:P104"/>
    <mergeCell ref="O105:P105"/>
    <mergeCell ref="M79:Q79"/>
    <mergeCell ref="R79:V79"/>
    <mergeCell ref="W79:X79"/>
    <mergeCell ref="R74:V74"/>
    <mergeCell ref="R75:V75"/>
    <mergeCell ref="C76:AA76"/>
    <mergeCell ref="Z73:AA73"/>
    <mergeCell ref="D79:L79"/>
    <mergeCell ref="W73:X73"/>
    <mergeCell ref="C77:L77"/>
    <mergeCell ref="M77:Q77"/>
    <mergeCell ref="M75:Q75"/>
    <mergeCell ref="D35:L35"/>
    <mergeCell ref="M35:Q35"/>
    <mergeCell ref="R35:V35"/>
    <mergeCell ref="W35:X35"/>
    <mergeCell ref="Z35:AA35"/>
    <mergeCell ref="M57:Q57"/>
    <mergeCell ref="R57:V57"/>
    <mergeCell ref="Z64:AA64"/>
    <mergeCell ref="Z65:AA65"/>
    <mergeCell ref="R64:V64"/>
    <mergeCell ref="W38:X38"/>
    <mergeCell ref="C43:L43"/>
    <mergeCell ref="M43:Q43"/>
    <mergeCell ref="W43:X43"/>
    <mergeCell ref="D41:L41"/>
    <mergeCell ref="C42:AA42"/>
    <mergeCell ref="M46:Q46"/>
    <mergeCell ref="D55:L55"/>
    <mergeCell ref="M55:Q55"/>
    <mergeCell ref="Z62:AA62"/>
    <mergeCell ref="C57:L57"/>
    <mergeCell ref="M58:Q58"/>
    <mergeCell ref="R55:V55"/>
    <mergeCell ref="R58:V58"/>
    <mergeCell ref="C72:AA72"/>
    <mergeCell ref="R62:V62"/>
    <mergeCell ref="W62:X62"/>
    <mergeCell ref="R67:V67"/>
    <mergeCell ref="R66:V66"/>
    <mergeCell ref="M66:Q66"/>
    <mergeCell ref="D36:L36"/>
    <mergeCell ref="M36:Q36"/>
    <mergeCell ref="R36:V36"/>
    <mergeCell ref="W36:X36"/>
    <mergeCell ref="Z36:AA36"/>
    <mergeCell ref="W66:X66"/>
    <mergeCell ref="Z66:AA66"/>
    <mergeCell ref="D66:L66"/>
    <mergeCell ref="W58:X58"/>
    <mergeCell ref="Z60:AA60"/>
    <mergeCell ref="D61:L61"/>
    <mergeCell ref="M60:Q60"/>
    <mergeCell ref="R60:V60"/>
    <mergeCell ref="W60:X60"/>
    <mergeCell ref="Z61:AA61"/>
    <mergeCell ref="D62:L62"/>
    <mergeCell ref="W55:X55"/>
    <mergeCell ref="Z55:AA55"/>
    <mergeCell ref="Z45:AA45"/>
    <mergeCell ref="C134:E134"/>
    <mergeCell ref="O134:P134"/>
    <mergeCell ref="R34:V34"/>
    <mergeCell ref="D34:L34"/>
    <mergeCell ref="W78:X78"/>
    <mergeCell ref="M49:Q49"/>
    <mergeCell ref="D50:L50"/>
    <mergeCell ref="D53:L53"/>
    <mergeCell ref="C52:L52"/>
    <mergeCell ref="R53:V53"/>
    <mergeCell ref="W53:X53"/>
    <mergeCell ref="D85:L85"/>
    <mergeCell ref="M85:N85"/>
    <mergeCell ref="D45:L45"/>
    <mergeCell ref="D86:L86"/>
    <mergeCell ref="D87:L87"/>
    <mergeCell ref="D89:L89"/>
    <mergeCell ref="D90:L90"/>
    <mergeCell ref="D95:L95"/>
    <mergeCell ref="Z54:AA54"/>
    <mergeCell ref="Z49:AA49"/>
    <mergeCell ref="W50:X50"/>
    <mergeCell ref="D71:L71"/>
  </mergeCells>
  <dataValidations count="3">
    <dataValidation type="list" allowBlank="1" showInputMessage="1" showErrorMessage="1" sqref="Z39:AA39" xr:uid="{00000000-0002-0000-0300-000000000000}">
      <formula1>pregunta</formula1>
    </dataValidation>
    <dataValidation type="list" allowBlank="1" showInputMessage="1" showErrorMessage="1" sqref="W39:Y39" xr:uid="{00000000-0002-0000-0300-000005000000}">
      <formula1>medio</formula1>
    </dataValidation>
    <dataValidation type="list" allowBlank="1" showInputMessage="1" showErrorMessage="1" sqref="M14:Q14" xr:uid="{F7DB55A3-7F67-414D-BEF6-7BCB56963E44}">
      <formula1>CIAP1.1.1</formula1>
    </dataValidation>
  </dataValidations>
  <pageMargins left="0.23622047244094488" right="0.23622047244094488" top="0.3543307086614173" bottom="0.15748031496062992" header="0" footer="0"/>
  <pageSetup scale="56" fitToHeight="0" orientation="portrait" r:id="rId1"/>
  <colBreaks count="1" manualBreakCount="1">
    <brk id="29" max="1048575" man="1"/>
  </colBreaks>
  <drawing r:id="rId2"/>
  <extLst>
    <ext xmlns:x14="http://schemas.microsoft.com/office/spreadsheetml/2009/9/main" uri="{CCE6A557-97BC-4b89-ADB6-D9C93CAAB3DF}">
      <x14:dataValidations xmlns:xm="http://schemas.microsoft.com/office/excel/2006/main" count="40">
        <x14:dataValidation type="list" allowBlank="1" showInputMessage="1" showErrorMessage="1" xr:uid="{00000000-0002-0000-0300-000014000000}">
          <x14:formula1>
            <xm:f>'Listas Verificación'!$AS$4:$AS$6</xm:f>
          </x14:formula1>
          <xm:sqref>M54:Q54</xm:sqref>
        </x14:dataValidation>
        <x14:dataValidation type="list" allowBlank="1" showInputMessage="1" showErrorMessage="1" xr:uid="{00000000-0002-0000-0300-000023000000}">
          <x14:formula1>
            <xm:f>'Listas Verificación'!$AG$4:$AG$8</xm:f>
          </x14:formula1>
          <xm:sqref>M44:Q44</xm:sqref>
        </x14:dataValidation>
        <x14:dataValidation type="list" allowBlank="1" showInputMessage="1" showErrorMessage="1" xr:uid="{00000000-0002-0000-0300-000006000000}">
          <x14:formula1>
            <xm:f>'Listas Verificación'!$I$4:$I$6</xm:f>
          </x14:formula1>
          <xm:sqref>M23:Q23</xm:sqref>
        </x14:dataValidation>
        <x14:dataValidation type="list" allowBlank="1" showInputMessage="1" showErrorMessage="1" xr:uid="{00000000-0002-0000-0300-000007000000}">
          <x14:formula1>
            <xm:f>'Listas Verificación'!$K$4:$K$7</xm:f>
          </x14:formula1>
          <xm:sqref>M24:Q24</xm:sqref>
        </x14:dataValidation>
        <x14:dataValidation type="list" allowBlank="1" showInputMessage="1" showErrorMessage="1" xr:uid="{00000000-0002-0000-0300-000008000000}">
          <x14:formula1>
            <xm:f>'Listas Verificación'!$Q$4:$Q$7</xm:f>
          </x14:formula1>
          <xm:sqref>M29:Q29</xm:sqref>
        </x14:dataValidation>
        <x14:dataValidation type="list" allowBlank="1" showInputMessage="1" showErrorMessage="1" xr:uid="{00000000-0002-0000-0300-00000A000000}">
          <x14:formula1>
            <xm:f>'Listas Verificación'!$U$4:$U$6</xm:f>
          </x14:formula1>
          <xm:sqref>M31:Q31</xm:sqref>
        </x14:dataValidation>
        <x14:dataValidation type="list" allowBlank="1" showInputMessage="1" showErrorMessage="1" xr:uid="{00000000-0002-0000-0300-00000B000000}">
          <x14:formula1>
            <xm:f>'Listas Verificación'!$Y$4:$Y$6</xm:f>
          </x14:formula1>
          <xm:sqref>M35:Q35</xm:sqref>
        </x14:dataValidation>
        <x14:dataValidation type="list" allowBlank="1" showInputMessage="1" showErrorMessage="1" xr:uid="{00000000-0002-0000-0300-00000E000000}">
          <x14:formula1>
            <xm:f>'Listas Verificación'!$AE$4:$AE$6</xm:f>
          </x14:formula1>
          <xm:sqref>M38:Q38</xm:sqref>
        </x14:dataValidation>
        <x14:dataValidation type="list" allowBlank="1" showInputMessage="1" showErrorMessage="1" xr:uid="{00000000-0002-0000-0300-00000F000000}">
          <x14:formula1>
            <xm:f>'Listas Verificación'!$AM$4:$AM$6</xm:f>
          </x14:formula1>
          <xm:sqref>M49:Q49</xm:sqref>
        </x14:dataValidation>
        <x14:dataValidation type="list" allowBlank="1" showInputMessage="1" showErrorMessage="1" xr:uid="{00000000-0002-0000-0300-000010000000}">
          <x14:formula1>
            <xm:f>'Listas Verificación'!$AO$4:$AO$7</xm:f>
          </x14:formula1>
          <xm:sqref>M50:Q50</xm:sqref>
        </x14:dataValidation>
        <x14:dataValidation type="list" allowBlank="1" showInputMessage="1" showErrorMessage="1" xr:uid="{00000000-0002-0000-0300-000013000000}">
          <x14:formula1>
            <xm:f>'Listas Verificación'!$AQ$4:$AQ$6</xm:f>
          </x14:formula1>
          <xm:sqref>M53:Q53</xm:sqref>
        </x14:dataValidation>
        <x14:dataValidation type="list" allowBlank="1" showInputMessage="1" showErrorMessage="1" xr:uid="{00000000-0002-0000-0300-000015000000}">
          <x14:formula1>
            <xm:f>'Listas Verificación'!$AW$4:$AW$6</xm:f>
          </x14:formula1>
          <xm:sqref>M58:Q58</xm:sqref>
        </x14:dataValidation>
        <x14:dataValidation type="list" allowBlank="1" showInputMessage="1" showErrorMessage="1" xr:uid="{00000000-0002-0000-0300-000016000000}">
          <x14:formula1>
            <xm:f>'Listas Verificación'!$AY$4:$AY$6</xm:f>
          </x14:formula1>
          <xm:sqref>M61:Q61</xm:sqref>
        </x14:dataValidation>
        <x14:dataValidation type="list" allowBlank="1" showInputMessage="1" showErrorMessage="1" xr:uid="{00000000-0002-0000-0300-000017000000}">
          <x14:formula1>
            <xm:f>'Listas Verificación'!$BA$4:$BA$6</xm:f>
          </x14:formula1>
          <xm:sqref>M62:Q62</xm:sqref>
        </x14:dataValidation>
        <x14:dataValidation type="list" allowBlank="1" showInputMessage="1" showErrorMessage="1" xr:uid="{00000000-0002-0000-0300-00001A000000}">
          <x14:formula1>
            <xm:f>'Listas Verificación'!$BG$4:$BG$8</xm:f>
          </x14:formula1>
          <xm:sqref>M67:Q67</xm:sqref>
        </x14:dataValidation>
        <x14:dataValidation type="list" allowBlank="1" showInputMessage="1" showErrorMessage="1" xr:uid="{00000000-0002-0000-0300-00001B000000}">
          <x14:formula1>
            <xm:f>'Listas Verificación'!$BI$4:$BI$8</xm:f>
          </x14:formula1>
          <xm:sqref>M68:Q68</xm:sqref>
        </x14:dataValidation>
        <x14:dataValidation type="list" allowBlank="1" showInputMessage="1" showErrorMessage="1" xr:uid="{00000000-0002-0000-0300-00001C000000}">
          <x14:formula1>
            <xm:f>'Listas Verificación'!$BK$4:$BK$7</xm:f>
          </x14:formula1>
          <xm:sqref>M74:Q74</xm:sqref>
        </x14:dataValidation>
        <x14:dataValidation type="list" allowBlank="1" showInputMessage="1" showErrorMessage="1" xr:uid="{00000000-0002-0000-0300-00001E000000}">
          <x14:formula1>
            <xm:f>'Listas Verificación'!$BO$4:$BO$6</xm:f>
          </x14:formula1>
          <xm:sqref>M78:Q78</xm:sqref>
        </x14:dataValidation>
        <x14:dataValidation type="list" allowBlank="1" showInputMessage="1" showErrorMessage="1" xr:uid="{00000000-0002-0000-0300-00001F000000}">
          <x14:formula1>
            <xm:f>'Listas Verificación'!$BS$4:$BS$5</xm:f>
          </x14:formula1>
          <xm:sqref>M80:Q80</xm:sqref>
        </x14:dataValidation>
        <x14:dataValidation type="list" allowBlank="1" showInputMessage="1" showErrorMessage="1" xr:uid="{00000000-0002-0000-0300-000020000000}">
          <x14:formula1>
            <xm:f>'Listas Verificación'!$BU$4:$BU$5</xm:f>
          </x14:formula1>
          <xm:sqref>M81:Q81 Z14:AA17 Z23:AA26 Z29:AA31 Z34:AA38 Z78:AA81 Z49:AA50 Z53:AA55 Z58:AA58 Z61:AA62 Z65:AA68 Z74:AA75 Z44:AA46</xm:sqref>
        </x14:dataValidation>
        <x14:dataValidation type="list" allowBlank="1" showInputMessage="1" showErrorMessage="1" xr:uid="{00000000-0002-0000-0300-00000C000000}">
          <x14:formula1>
            <xm:f>'Listas Verificación'!$AC$4:$AC$6</xm:f>
          </x14:formula1>
          <xm:sqref>M37:Q37</xm:sqref>
        </x14:dataValidation>
        <x14:dataValidation type="list" allowBlank="1" showInputMessage="1" showErrorMessage="1" xr:uid="{48DAE4E9-E493-4B5E-99E3-308E8EEE7427}">
          <x14:formula1>
            <xm:f>'Listas Verificación'!$C$4:$C$6</xm:f>
          </x14:formula1>
          <xm:sqref>M15:Q15</xm:sqref>
        </x14:dataValidation>
        <x14:dataValidation type="list" allowBlank="1" showInputMessage="1" showErrorMessage="1" xr:uid="{C01FCE5D-8789-47C2-AB40-3F0A7AE5CDFA}">
          <x14:formula1>
            <xm:f>'Listas Verificación'!$G$4:$G$6</xm:f>
          </x14:formula1>
          <xm:sqref>M17:Q17</xm:sqref>
        </x14:dataValidation>
        <x14:dataValidation type="list" allowBlank="1" showInputMessage="1" showErrorMessage="1" xr:uid="{011BF707-7CE1-46D9-8277-6FA2967C021F}">
          <x14:formula1>
            <xm:f>'Listas Verificación'!$M$4:$M$6</xm:f>
          </x14:formula1>
          <xm:sqref>M25:Q25</xm:sqref>
        </x14:dataValidation>
        <x14:dataValidation type="list" allowBlank="1" showInputMessage="1" showErrorMessage="1" xr:uid="{1CBB7A4C-43D7-402F-AEC2-95A5A572EDD1}">
          <x14:formula1>
            <xm:f>'Listas Verificación'!$S$4:$S$6</xm:f>
          </x14:formula1>
          <xm:sqref>M30</xm:sqref>
        </x14:dataValidation>
        <x14:dataValidation type="list" allowBlank="1" showInputMessage="1" showErrorMessage="1" xr:uid="{D35D58DB-ABD2-47A9-A568-16CA181E1361}">
          <x14:formula1>
            <xm:f>'Listas Verificación'!$W$4:$W$6</xm:f>
          </x14:formula1>
          <xm:sqref>M34:Q34</xm:sqref>
        </x14:dataValidation>
        <x14:dataValidation type="list" allowBlank="1" showInputMessage="1" showErrorMessage="1" xr:uid="{8E56D9D3-1DB5-4667-A560-BE78E2F4260B}">
          <x14:formula1>
            <xm:f>'Listas Verificación'!$AA$4:$AA$5</xm:f>
          </x14:formula1>
          <xm:sqref>M36:Q36</xm:sqref>
        </x14:dataValidation>
        <x14:dataValidation type="list" allowBlank="1" showInputMessage="1" showErrorMessage="1" xr:uid="{04DE54DA-18BA-4350-81C1-754C5A9C8C48}">
          <x14:formula1>
            <xm:f>'Listas Verificación'!$BM$4:$BM$5</xm:f>
          </x14:formula1>
          <xm:sqref>M75:Q75</xm:sqref>
        </x14:dataValidation>
        <x14:dataValidation type="list" allowBlank="1" showInputMessage="1" showErrorMessage="1" xr:uid="{EE5431D2-8ED6-4671-8651-71A4F350B55A}">
          <x14:formula1>
            <xm:f>'Listas Verificación'!$BQ$4:$BQ$6</xm:f>
          </x14:formula1>
          <xm:sqref>M79:Q79</xm:sqref>
        </x14:dataValidation>
        <x14:dataValidation type="list" allowBlank="1" showInputMessage="1" showErrorMessage="1" xr:uid="{1226F908-A1FB-4DB4-9943-74FA89ACBE7F}">
          <x14:formula1>
            <xm:f>'Listas Verificación'!$AU$4:$AU$6</xm:f>
          </x14:formula1>
          <xm:sqref>M55:Q55</xm:sqref>
        </x14:dataValidation>
        <x14:dataValidation type="list" allowBlank="1" showInputMessage="1" showErrorMessage="1" xr:uid="{F125648E-6847-4630-94AF-FE26FD2744EF}">
          <x14:formula1>
            <xm:f>'Listas Verificación'!$BC$4:$BC$7</xm:f>
          </x14:formula1>
          <xm:sqref>M65:Q65</xm:sqref>
        </x14:dataValidation>
        <x14:dataValidation type="list" allowBlank="1" showInputMessage="1" showErrorMessage="1" xr:uid="{533D29D4-1C56-4803-83AC-4E22163452C9}">
          <x14:formula1>
            <xm:f>'Listas Verificación'!$BE$4:$BE$6</xm:f>
          </x14:formula1>
          <xm:sqref>M66:Q66</xm:sqref>
        </x14:dataValidation>
        <x14:dataValidation type="list" allowBlank="1" showInputMessage="1" showErrorMessage="1" xr:uid="{CCAC7FDD-1606-4185-B5D7-258DCB5BA779}">
          <x14:formula1>
            <xm:f>'Listas caracterización'!$AB$3:$AB$5</xm:f>
          </x14:formula1>
          <xm:sqref>W14:X17</xm:sqref>
        </x14:dataValidation>
        <x14:dataValidation type="list" allowBlank="1" showInputMessage="1" showErrorMessage="1" xr:uid="{40ED57DE-5231-444E-B45E-D1AD6FBFFA47}">
          <x14:formula1>
            <xm:f>'Listas Verificación'!$E$4:$E$6</xm:f>
          </x14:formula1>
          <xm:sqref>M16:Q16</xm:sqref>
        </x14:dataValidation>
        <x14:dataValidation type="list" allowBlank="1" showInputMessage="1" showErrorMessage="1" xr:uid="{17A8E201-FCED-44C5-9125-7B016D8ABE35}">
          <x14:formula1>
            <xm:f>'Listas Verificación'!$O$4:$O$6</xm:f>
          </x14:formula1>
          <xm:sqref>M26:Q26</xm:sqref>
        </x14:dataValidation>
        <x14:dataValidation type="list" allowBlank="1" showInputMessage="1" showErrorMessage="1" xr:uid="{61BB10F8-A1A4-4371-830B-238D6E171F96}">
          <x14:formula1>
            <xm:f>'Listas Verificación'!$AI$4:$AI$6</xm:f>
          </x14:formula1>
          <xm:sqref>M45:Q45</xm:sqref>
        </x14:dataValidation>
        <x14:dataValidation type="list" allowBlank="1" showInputMessage="1" showErrorMessage="1" xr:uid="{36E64C0A-4A50-44E6-B45A-01C7CFAE3B29}">
          <x14:formula1>
            <xm:f>'Listas Verificación'!$AK$4:$AK$5</xm:f>
          </x14:formula1>
          <xm:sqref>M46:Q46</xm:sqref>
        </x14:dataValidation>
        <x14:dataValidation type="list" showInputMessage="1" showErrorMessage="1" xr:uid="{C82BBBDC-9E4E-4125-A118-7A1398FF5DF5}">
          <x14:formula1>
            <xm:f>INDICADORES!$C$27:$C$31</xm:f>
          </x14:formula1>
          <xm:sqref>M91:N91</xm:sqref>
        </x14:dataValidation>
        <x14:dataValidation type="list" allowBlank="1" showInputMessage="1" showErrorMessage="1" xr:uid="{6892137A-590B-4B57-83D4-B57CBD51F05D}">
          <x14:formula1>
            <xm:f>INDICADORES!$C$19:$C$21</xm:f>
          </x14:formula1>
          <xm:sqref>M89:N89</xm:sqref>
        </x14:dataValidation>
        <x14:dataValidation type="list" allowBlank="1" showInputMessage="1" showErrorMessage="1" xr:uid="{824D302D-932D-4B29-BF63-14679C1C004B}">
          <x14:formula1>
            <xm:f>'Listas caracterización'!$AB$3:$AB$6</xm:f>
          </x14:formula1>
          <xm:sqref>W23:X26 W29:X31 W34:X38 W44:X46 W49:X50 W53:X55 W58:X58 W61:X62 W65:X68 W74:X75 W78:X81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2992D-7002-4A3D-A8A5-AF66BBED742F}">
  <sheetPr codeName="Hoja7"/>
  <dimension ref="A1:D76"/>
  <sheetViews>
    <sheetView topLeftCell="A67" workbookViewId="0">
      <selection activeCell="A76" sqref="A76"/>
    </sheetView>
  </sheetViews>
  <sheetFormatPr baseColWidth="10" defaultColWidth="11.42578125" defaultRowHeight="16.5" x14ac:dyDescent="0.25"/>
  <cols>
    <col min="1" max="1" width="33.28515625" style="99" customWidth="1"/>
    <col min="2" max="2" width="28.28515625" style="99" customWidth="1"/>
    <col min="3" max="3" width="12" style="99" bestFit="1" customWidth="1"/>
    <col min="4" max="16384" width="11.42578125" style="99"/>
  </cols>
  <sheetData>
    <row r="1" spans="1:4" x14ac:dyDescent="0.25">
      <c r="A1" s="93" t="s">
        <v>2023</v>
      </c>
      <c r="B1" s="93" t="s">
        <v>2024</v>
      </c>
      <c r="C1" s="93" t="s">
        <v>2025</v>
      </c>
      <c r="D1" s="93" t="s">
        <v>1754</v>
      </c>
    </row>
    <row r="2" spans="1:4" x14ac:dyDescent="0.25">
      <c r="A2" s="790" t="s">
        <v>1387</v>
      </c>
      <c r="B2" s="102" t="s">
        <v>2026</v>
      </c>
      <c r="C2" s="101" t="s">
        <v>2027</v>
      </c>
      <c r="D2" s="101">
        <v>0</v>
      </c>
    </row>
    <row r="3" spans="1:4" x14ac:dyDescent="0.25">
      <c r="A3" s="790"/>
      <c r="B3" s="102" t="s">
        <v>2028</v>
      </c>
      <c r="C3" s="101" t="s">
        <v>2029</v>
      </c>
      <c r="D3" s="113">
        <f>(A32*30)/100</f>
        <v>0.4285714285714286</v>
      </c>
    </row>
    <row r="4" spans="1:4" x14ac:dyDescent="0.25">
      <c r="A4" s="790"/>
      <c r="B4" s="102" t="s">
        <v>2030</v>
      </c>
      <c r="C4" s="101" t="s">
        <v>2031</v>
      </c>
      <c r="D4" s="114">
        <f>10/7</f>
        <v>1.4285714285714286</v>
      </c>
    </row>
    <row r="5" spans="1:4" x14ac:dyDescent="0.25">
      <c r="A5" s="93" t="s">
        <v>2023</v>
      </c>
      <c r="B5" s="93" t="s">
        <v>2024</v>
      </c>
      <c r="C5" s="93" t="s">
        <v>2025</v>
      </c>
      <c r="D5" s="93" t="s">
        <v>1754</v>
      </c>
    </row>
    <row r="6" spans="1:4" x14ac:dyDescent="0.25">
      <c r="A6" s="716" t="s">
        <v>2032</v>
      </c>
      <c r="B6" s="102" t="s">
        <v>2033</v>
      </c>
      <c r="C6" s="101" t="s">
        <v>2034</v>
      </c>
      <c r="D6" s="113">
        <f>(A32*30)/100</f>
        <v>0.4285714285714286</v>
      </c>
    </row>
    <row r="7" spans="1:4" x14ac:dyDescent="0.25">
      <c r="A7" s="716"/>
      <c r="B7" s="102" t="s">
        <v>2035</v>
      </c>
      <c r="C7" s="101" t="s">
        <v>2036</v>
      </c>
      <c r="D7" s="113">
        <f>(A32*60)/100</f>
        <v>0.85714285714285721</v>
      </c>
    </row>
    <row r="8" spans="1:4" x14ac:dyDescent="0.25">
      <c r="A8" s="716"/>
      <c r="B8" s="102" t="s">
        <v>2037</v>
      </c>
      <c r="C8" s="101" t="s">
        <v>2038</v>
      </c>
      <c r="D8" s="114">
        <f>10/7</f>
        <v>1.4285714285714286</v>
      </c>
    </row>
    <row r="9" spans="1:4" x14ac:dyDescent="0.25">
      <c r="A9" s="93" t="s">
        <v>2023</v>
      </c>
      <c r="B9" s="93" t="s">
        <v>2024</v>
      </c>
      <c r="C9" s="93" t="s">
        <v>2025</v>
      </c>
      <c r="D9" s="93" t="s">
        <v>1754</v>
      </c>
    </row>
    <row r="10" spans="1:4" x14ac:dyDescent="0.25">
      <c r="A10" s="790" t="s">
        <v>2039</v>
      </c>
      <c r="B10" s="101" t="s">
        <v>2040</v>
      </c>
      <c r="C10" s="100" t="s">
        <v>2041</v>
      </c>
      <c r="D10" s="114">
        <f>(A32*30)/100</f>
        <v>0.4285714285714286</v>
      </c>
    </row>
    <row r="11" spans="1:4" x14ac:dyDescent="0.25">
      <c r="A11" s="790"/>
      <c r="B11" s="101" t="s">
        <v>2042</v>
      </c>
      <c r="C11" s="100" t="s">
        <v>2043</v>
      </c>
      <c r="D11" s="114">
        <f>(A32*60)/100</f>
        <v>0.85714285714285721</v>
      </c>
    </row>
    <row r="12" spans="1:4" x14ac:dyDescent="0.25">
      <c r="A12" s="790"/>
      <c r="B12" s="101" t="s">
        <v>2044</v>
      </c>
      <c r="C12" s="100" t="s">
        <v>2045</v>
      </c>
      <c r="D12" s="114">
        <f>10/7</f>
        <v>1.4285714285714286</v>
      </c>
    </row>
    <row r="13" spans="1:4" x14ac:dyDescent="0.25">
      <c r="A13" s="93" t="s">
        <v>2023</v>
      </c>
      <c r="B13" s="93" t="s">
        <v>2024</v>
      </c>
      <c r="C13" s="93" t="s">
        <v>2025</v>
      </c>
      <c r="D13" s="93" t="s">
        <v>1754</v>
      </c>
    </row>
    <row r="14" spans="1:4" ht="49.5" x14ac:dyDescent="0.25">
      <c r="A14" s="716" t="s">
        <v>2046</v>
      </c>
      <c r="B14" s="100" t="s">
        <v>1553</v>
      </c>
      <c r="C14" s="100" t="s">
        <v>2041</v>
      </c>
      <c r="D14" s="101">
        <v>0</v>
      </c>
    </row>
    <row r="15" spans="1:4" ht="33" x14ac:dyDescent="0.25">
      <c r="A15" s="716"/>
      <c r="B15" s="100" t="s">
        <v>1570</v>
      </c>
      <c r="C15" s="100" t="s">
        <v>2047</v>
      </c>
      <c r="D15" s="114">
        <f>(A32*30)/100</f>
        <v>0.4285714285714286</v>
      </c>
    </row>
    <row r="16" spans="1:4" ht="33" x14ac:dyDescent="0.25">
      <c r="A16" s="716"/>
      <c r="B16" s="100" t="s">
        <v>1581</v>
      </c>
      <c r="C16" s="100" t="s">
        <v>2043</v>
      </c>
      <c r="D16" s="114">
        <f>(A32*60)/100</f>
        <v>0.85714285714285721</v>
      </c>
    </row>
    <row r="17" spans="1:4" ht="33" x14ac:dyDescent="0.25">
      <c r="A17" s="716"/>
      <c r="B17" s="100" t="s">
        <v>1597</v>
      </c>
      <c r="C17" s="100" t="s">
        <v>2045</v>
      </c>
      <c r="D17" s="114">
        <f>10/7</f>
        <v>1.4285714285714286</v>
      </c>
    </row>
    <row r="18" spans="1:4" x14ac:dyDescent="0.25">
      <c r="A18" s="93" t="s">
        <v>2023</v>
      </c>
      <c r="B18" s="93" t="s">
        <v>2024</v>
      </c>
      <c r="C18" s="93" t="s">
        <v>2025</v>
      </c>
      <c r="D18" s="93" t="s">
        <v>1754</v>
      </c>
    </row>
    <row r="19" spans="1:4" x14ac:dyDescent="0.25">
      <c r="A19" s="782" t="s">
        <v>1428</v>
      </c>
      <c r="B19" s="102" t="s">
        <v>2048</v>
      </c>
      <c r="C19" s="101" t="s">
        <v>2049</v>
      </c>
      <c r="D19" s="114">
        <f>(A32*30)/100</f>
        <v>0.4285714285714286</v>
      </c>
    </row>
    <row r="20" spans="1:4" ht="33" x14ac:dyDescent="0.25">
      <c r="A20" s="783"/>
      <c r="B20" s="102" t="s">
        <v>2050</v>
      </c>
      <c r="C20" s="101" t="s">
        <v>2051</v>
      </c>
      <c r="D20" s="114">
        <f>(A32*60)/100</f>
        <v>0.85714285714285721</v>
      </c>
    </row>
    <row r="21" spans="1:4" ht="49.5" x14ac:dyDescent="0.25">
      <c r="A21" s="783"/>
      <c r="B21" s="112" t="s">
        <v>2052</v>
      </c>
      <c r="C21" s="111" t="s">
        <v>2053</v>
      </c>
      <c r="D21" s="114">
        <f>10/7</f>
        <v>1.4285714285714286</v>
      </c>
    </row>
    <row r="22" spans="1:4" x14ac:dyDescent="0.25">
      <c r="A22" s="93" t="s">
        <v>2023</v>
      </c>
      <c r="B22" s="93" t="s">
        <v>2024</v>
      </c>
      <c r="C22" s="93" t="s">
        <v>2025</v>
      </c>
      <c r="D22" s="93" t="s">
        <v>1754</v>
      </c>
    </row>
    <row r="23" spans="1:4" x14ac:dyDescent="0.25">
      <c r="A23" s="792" t="s">
        <v>1980</v>
      </c>
      <c r="B23" s="101" t="s">
        <v>2033</v>
      </c>
      <c r="C23" s="102" t="s">
        <v>2049</v>
      </c>
      <c r="D23" s="114">
        <f>(A32*30)/100</f>
        <v>0.4285714285714286</v>
      </c>
    </row>
    <row r="24" spans="1:4" x14ac:dyDescent="0.25">
      <c r="A24" s="792"/>
      <c r="B24" s="101" t="s">
        <v>2054</v>
      </c>
      <c r="C24" s="102" t="s">
        <v>2051</v>
      </c>
      <c r="D24" s="114">
        <f>(A32*60)/100</f>
        <v>0.85714285714285721</v>
      </c>
    </row>
    <row r="25" spans="1:4" x14ac:dyDescent="0.25">
      <c r="A25" s="792"/>
      <c r="B25" s="101" t="s">
        <v>2055</v>
      </c>
      <c r="C25" s="102" t="s">
        <v>2053</v>
      </c>
      <c r="D25" s="114">
        <f>10/7</f>
        <v>1.4285714285714286</v>
      </c>
    </row>
    <row r="26" spans="1:4" x14ac:dyDescent="0.25">
      <c r="A26" s="93" t="s">
        <v>2023</v>
      </c>
      <c r="B26" s="93" t="s">
        <v>2024</v>
      </c>
      <c r="C26" s="93" t="s">
        <v>2025</v>
      </c>
      <c r="D26" s="93" t="s">
        <v>1754</v>
      </c>
    </row>
    <row r="27" spans="1:4" x14ac:dyDescent="0.25">
      <c r="A27" s="791" t="s">
        <v>1982</v>
      </c>
      <c r="B27" s="101" t="s">
        <v>2056</v>
      </c>
      <c r="C27" s="102" t="s">
        <v>2057</v>
      </c>
      <c r="D27" s="115">
        <f>(A32*20)/100</f>
        <v>0.28571428571428575</v>
      </c>
    </row>
    <row r="28" spans="1:4" x14ac:dyDescent="0.25">
      <c r="A28" s="791"/>
      <c r="B28" s="101" t="s">
        <v>2058</v>
      </c>
      <c r="C28" s="102" t="s">
        <v>2059</v>
      </c>
      <c r="D28" s="115">
        <f>(A32*40)/100</f>
        <v>0.57142857142857151</v>
      </c>
    </row>
    <row r="29" spans="1:4" x14ac:dyDescent="0.25">
      <c r="A29" s="791"/>
      <c r="B29" s="101" t="s">
        <v>2060</v>
      </c>
      <c r="C29" s="102" t="s">
        <v>2061</v>
      </c>
      <c r="D29" s="115">
        <f>(A32*60)/100</f>
        <v>0.85714285714285721</v>
      </c>
    </row>
    <row r="30" spans="1:4" x14ac:dyDescent="0.25">
      <c r="A30" s="791"/>
      <c r="B30" s="101" t="s">
        <v>2062</v>
      </c>
      <c r="C30" s="102" t="s">
        <v>2063</v>
      </c>
      <c r="D30" s="115">
        <f>(A32*80)/100</f>
        <v>1.142857142857143</v>
      </c>
    </row>
    <row r="31" spans="1:4" x14ac:dyDescent="0.25">
      <c r="A31" s="791"/>
      <c r="B31" s="101" t="s">
        <v>2064</v>
      </c>
      <c r="C31" s="102" t="s">
        <v>2065</v>
      </c>
      <c r="D31" s="114">
        <f>10/7</f>
        <v>1.4285714285714286</v>
      </c>
    </row>
    <row r="32" spans="1:4" x14ac:dyDescent="0.25">
      <c r="A32" s="125">
        <f>10/7</f>
        <v>1.4285714285714286</v>
      </c>
    </row>
    <row r="33" spans="1:4" x14ac:dyDescent="0.25">
      <c r="A33" s="97" t="s">
        <v>2066</v>
      </c>
      <c r="B33" s="97" t="s">
        <v>2025</v>
      </c>
      <c r="C33" s="97" t="s">
        <v>2024</v>
      </c>
      <c r="D33" s="97" t="s">
        <v>1754</v>
      </c>
    </row>
    <row r="34" spans="1:4" x14ac:dyDescent="0.25">
      <c r="A34" s="786" t="s">
        <v>1986</v>
      </c>
      <c r="B34" s="49" t="s">
        <v>1802</v>
      </c>
      <c r="C34" s="98" t="s">
        <v>2067</v>
      </c>
      <c r="D34" s="132">
        <v>0</v>
      </c>
    </row>
    <row r="35" spans="1:4" ht="49.5" x14ac:dyDescent="0.25">
      <c r="A35" s="786"/>
      <c r="B35" s="49" t="s">
        <v>1832</v>
      </c>
      <c r="C35" s="123" t="s">
        <v>2043</v>
      </c>
      <c r="D35" s="133">
        <f>(A47*50)/100</f>
        <v>0.9375</v>
      </c>
    </row>
    <row r="36" spans="1:4" ht="33" x14ac:dyDescent="0.25">
      <c r="A36" s="786"/>
      <c r="B36" s="49" t="s">
        <v>1865</v>
      </c>
      <c r="C36" s="123" t="s">
        <v>2045</v>
      </c>
      <c r="D36" s="133">
        <f>A47</f>
        <v>1.875</v>
      </c>
    </row>
    <row r="37" spans="1:4" x14ac:dyDescent="0.25">
      <c r="A37" s="97" t="s">
        <v>2066</v>
      </c>
      <c r="B37" s="97" t="s">
        <v>2025</v>
      </c>
      <c r="C37" s="97" t="s">
        <v>2024</v>
      </c>
      <c r="D37" s="97" t="s">
        <v>1754</v>
      </c>
    </row>
    <row r="38" spans="1:4" x14ac:dyDescent="0.25">
      <c r="A38" s="718" t="s">
        <v>1988</v>
      </c>
      <c r="B38" s="49" t="s">
        <v>2068</v>
      </c>
      <c r="C38" s="123" t="s">
        <v>2041</v>
      </c>
      <c r="D38" s="133">
        <f>(A47*30)/100</f>
        <v>0.5625</v>
      </c>
    </row>
    <row r="39" spans="1:4" x14ac:dyDescent="0.25">
      <c r="A39" s="718"/>
      <c r="B39" s="49" t="s">
        <v>2069</v>
      </c>
      <c r="C39" s="123" t="s">
        <v>2043</v>
      </c>
      <c r="D39" s="133">
        <f>(A47*60)/100</f>
        <v>1.125</v>
      </c>
    </row>
    <row r="40" spans="1:4" x14ac:dyDescent="0.25">
      <c r="A40" s="718"/>
      <c r="B40" s="49" t="s">
        <v>2070</v>
      </c>
      <c r="C40" s="123" t="s">
        <v>2045</v>
      </c>
      <c r="D40" s="133">
        <f>(A47*100)/100</f>
        <v>1.875</v>
      </c>
    </row>
    <row r="41" spans="1:4" x14ac:dyDescent="0.25">
      <c r="A41" s="97" t="s">
        <v>2066</v>
      </c>
      <c r="B41" s="97" t="s">
        <v>2025</v>
      </c>
      <c r="C41" s="97" t="s">
        <v>2024</v>
      </c>
      <c r="D41" s="97" t="s">
        <v>1754</v>
      </c>
    </row>
    <row r="42" spans="1:4" x14ac:dyDescent="0.25">
      <c r="A42" s="782" t="s">
        <v>1990</v>
      </c>
      <c r="B42" s="49" t="s">
        <v>2029</v>
      </c>
      <c r="C42" s="123" t="s">
        <v>2071</v>
      </c>
      <c r="D42" s="134">
        <v>0</v>
      </c>
    </row>
    <row r="43" spans="1:4" x14ac:dyDescent="0.25">
      <c r="A43" s="787"/>
      <c r="B43" s="49" t="s">
        <v>2072</v>
      </c>
      <c r="C43" s="123" t="s">
        <v>2073</v>
      </c>
      <c r="D43" s="134">
        <f>(A47*100)/100</f>
        <v>1.875</v>
      </c>
    </row>
    <row r="44" spans="1:4" x14ac:dyDescent="0.25">
      <c r="A44" s="97" t="s">
        <v>2066</v>
      </c>
      <c r="B44" s="97" t="s">
        <v>2025</v>
      </c>
      <c r="C44" s="97" t="s">
        <v>2024</v>
      </c>
      <c r="D44" s="97" t="s">
        <v>1754</v>
      </c>
    </row>
    <row r="45" spans="1:4" x14ac:dyDescent="0.25">
      <c r="A45" s="788" t="s">
        <v>1992</v>
      </c>
      <c r="B45" s="49" t="s">
        <v>1800</v>
      </c>
      <c r="C45" s="123" t="s">
        <v>2071</v>
      </c>
      <c r="D45" s="134">
        <v>0</v>
      </c>
    </row>
    <row r="46" spans="1:4" ht="99" x14ac:dyDescent="0.25">
      <c r="A46" s="789"/>
      <c r="B46" s="53" t="s">
        <v>1836</v>
      </c>
      <c r="C46" s="123" t="s">
        <v>2073</v>
      </c>
      <c r="D46" s="134">
        <f>(A47*100)/100</f>
        <v>1.875</v>
      </c>
    </row>
    <row r="47" spans="1:4" x14ac:dyDescent="0.25">
      <c r="A47" s="116">
        <f>7.5/4</f>
        <v>1.875</v>
      </c>
    </row>
    <row r="48" spans="1:4" x14ac:dyDescent="0.25">
      <c r="A48" s="119" t="s">
        <v>2074</v>
      </c>
      <c r="B48" s="119" t="s">
        <v>2025</v>
      </c>
      <c r="C48" s="119" t="s">
        <v>2024</v>
      </c>
      <c r="D48" s="119" t="s">
        <v>1754</v>
      </c>
    </row>
    <row r="49" spans="1:4" x14ac:dyDescent="0.25">
      <c r="A49" s="790" t="s">
        <v>1996</v>
      </c>
      <c r="B49" s="98" t="s">
        <v>2075</v>
      </c>
      <c r="C49" s="49" t="s">
        <v>2041</v>
      </c>
      <c r="D49" s="121">
        <f>(A76*30)/100</f>
        <v>0.28571428571428575</v>
      </c>
    </row>
    <row r="50" spans="1:4" x14ac:dyDescent="0.25">
      <c r="A50" s="790"/>
      <c r="B50" s="98" t="s">
        <v>2076</v>
      </c>
      <c r="C50" s="49" t="s">
        <v>2043</v>
      </c>
      <c r="D50" s="121">
        <f>(A76*60)/100</f>
        <v>0.57142857142857151</v>
      </c>
    </row>
    <row r="51" spans="1:4" x14ac:dyDescent="0.25">
      <c r="A51" s="790"/>
      <c r="B51" s="98" t="s">
        <v>2077</v>
      </c>
      <c r="C51" s="118" t="s">
        <v>2045</v>
      </c>
      <c r="D51" s="121">
        <f>(A76*100)/100</f>
        <v>0.95238095238095244</v>
      </c>
    </row>
    <row r="52" spans="1:4" x14ac:dyDescent="0.25">
      <c r="A52" s="119" t="s">
        <v>2074</v>
      </c>
      <c r="B52" s="119" t="s">
        <v>2025</v>
      </c>
      <c r="C52" s="119" t="s">
        <v>2024</v>
      </c>
      <c r="D52" s="119" t="s">
        <v>1754</v>
      </c>
    </row>
    <row r="53" spans="1:4" ht="49.5" x14ac:dyDescent="0.25">
      <c r="A53" s="780" t="s">
        <v>1998</v>
      </c>
      <c r="B53" s="49" t="s">
        <v>1809</v>
      </c>
      <c r="C53" s="120" t="s">
        <v>2067</v>
      </c>
      <c r="D53" s="49">
        <v>0</v>
      </c>
    </row>
    <row r="54" spans="1:4" ht="49.5" x14ac:dyDescent="0.25">
      <c r="A54" s="781"/>
      <c r="B54" s="49" t="s">
        <v>1841</v>
      </c>
      <c r="C54" s="120" t="s">
        <v>2045</v>
      </c>
      <c r="D54" s="121">
        <f>A76</f>
        <v>0.95238095238095244</v>
      </c>
    </row>
    <row r="55" spans="1:4" x14ac:dyDescent="0.25">
      <c r="A55" s="119" t="s">
        <v>2074</v>
      </c>
      <c r="B55" s="119" t="s">
        <v>2025</v>
      </c>
      <c r="C55" s="119" t="s">
        <v>2024</v>
      </c>
      <c r="D55" s="119" t="s">
        <v>1754</v>
      </c>
    </row>
    <row r="56" spans="1:4" ht="49.5" x14ac:dyDescent="0.25">
      <c r="A56" s="782" t="s">
        <v>2000</v>
      </c>
      <c r="B56" s="49" t="s">
        <v>1811</v>
      </c>
      <c r="C56" s="98" t="s">
        <v>2067</v>
      </c>
      <c r="D56" s="121">
        <f>(A76*30)/100</f>
        <v>0.28571428571428575</v>
      </c>
    </row>
    <row r="57" spans="1:4" ht="82.5" x14ac:dyDescent="0.25">
      <c r="A57" s="783"/>
      <c r="B57" s="49" t="s">
        <v>1843</v>
      </c>
      <c r="C57" s="98" t="s">
        <v>2043</v>
      </c>
      <c r="D57" s="121">
        <f>(A76*40)/100</f>
        <v>0.38095238095238093</v>
      </c>
    </row>
    <row r="58" spans="1:4" ht="49.5" x14ac:dyDescent="0.25">
      <c r="A58" s="783"/>
      <c r="B58" s="49" t="s">
        <v>1874</v>
      </c>
      <c r="C58" s="98" t="s">
        <v>2045</v>
      </c>
      <c r="D58" s="121">
        <f>(A76*80)/100</f>
        <v>0.76190476190476186</v>
      </c>
    </row>
    <row r="59" spans="1:4" ht="33" x14ac:dyDescent="0.25">
      <c r="A59" s="783"/>
      <c r="B59" s="49" t="s">
        <v>1892</v>
      </c>
      <c r="C59" s="98" t="s">
        <v>2078</v>
      </c>
      <c r="D59" s="121">
        <f>(A76*100)/100</f>
        <v>0.95238095238095244</v>
      </c>
    </row>
    <row r="60" spans="1:4" x14ac:dyDescent="0.25">
      <c r="A60" s="119" t="s">
        <v>2074</v>
      </c>
      <c r="B60" s="119" t="s">
        <v>2025</v>
      </c>
      <c r="C60" s="119" t="s">
        <v>2024</v>
      </c>
      <c r="D60" s="119" t="s">
        <v>1754</v>
      </c>
    </row>
    <row r="61" spans="1:4" ht="49.5" x14ac:dyDescent="0.25">
      <c r="A61" s="784" t="s">
        <v>2002</v>
      </c>
      <c r="B61" s="49" t="s">
        <v>1810</v>
      </c>
      <c r="C61" s="98" t="s">
        <v>2067</v>
      </c>
      <c r="D61" s="49">
        <v>0</v>
      </c>
    </row>
    <row r="62" spans="1:4" ht="82.5" x14ac:dyDescent="0.25">
      <c r="A62" s="784"/>
      <c r="B62" s="49" t="s">
        <v>1842</v>
      </c>
      <c r="C62" s="98" t="s">
        <v>2043</v>
      </c>
      <c r="D62" s="121">
        <f>(A76*50)/100</f>
        <v>0.47619047619047622</v>
      </c>
    </row>
    <row r="63" spans="1:4" ht="82.5" x14ac:dyDescent="0.25">
      <c r="A63" s="784"/>
      <c r="B63" s="49" t="s">
        <v>1873</v>
      </c>
      <c r="C63" s="98" t="s">
        <v>2045</v>
      </c>
      <c r="D63" s="121">
        <f>A76</f>
        <v>0.95238095238095244</v>
      </c>
    </row>
    <row r="64" spans="1:4" x14ac:dyDescent="0.25">
      <c r="A64" s="119" t="s">
        <v>2074</v>
      </c>
      <c r="B64" s="119" t="s">
        <v>2025</v>
      </c>
      <c r="C64" s="119" t="s">
        <v>2024</v>
      </c>
      <c r="D64" s="119" t="s">
        <v>1754</v>
      </c>
    </row>
    <row r="65" spans="1:4" ht="33" x14ac:dyDescent="0.25">
      <c r="A65" s="785" t="s">
        <v>2004</v>
      </c>
      <c r="B65" s="49" t="s">
        <v>1820</v>
      </c>
      <c r="C65" s="98" t="s">
        <v>2067</v>
      </c>
      <c r="D65" s="98">
        <v>0</v>
      </c>
    </row>
    <row r="66" spans="1:4" ht="49.5" x14ac:dyDescent="0.25">
      <c r="A66" s="785"/>
      <c r="B66" s="49" t="s">
        <v>1852</v>
      </c>
      <c r="C66" s="126" t="s">
        <v>2041</v>
      </c>
      <c r="D66" s="121">
        <f>(A76*30)/100</f>
        <v>0.28571428571428575</v>
      </c>
    </row>
    <row r="67" spans="1:4" ht="33" x14ac:dyDescent="0.25">
      <c r="A67" s="785"/>
      <c r="B67" s="49" t="s">
        <v>1883</v>
      </c>
      <c r="C67" s="126" t="s">
        <v>2045</v>
      </c>
      <c r="D67" s="115">
        <f>A76</f>
        <v>0.95238095238095244</v>
      </c>
    </row>
    <row r="68" spans="1:4" ht="49.5" x14ac:dyDescent="0.25">
      <c r="A68" s="785"/>
      <c r="B68" s="49" t="s">
        <v>1894</v>
      </c>
      <c r="C68" s="126" t="s">
        <v>2045</v>
      </c>
      <c r="D68" s="115">
        <f>A76</f>
        <v>0.95238095238095244</v>
      </c>
    </row>
    <row r="69" spans="1:4" x14ac:dyDescent="0.25">
      <c r="A69" s="785"/>
      <c r="B69" s="49" t="s">
        <v>1899</v>
      </c>
      <c r="C69" s="126" t="s">
        <v>2045</v>
      </c>
      <c r="D69" s="115">
        <f>A76</f>
        <v>0.95238095238095244</v>
      </c>
    </row>
    <row r="70" spans="1:4" x14ac:dyDescent="0.25">
      <c r="A70" s="119" t="s">
        <v>2074</v>
      </c>
      <c r="B70" s="119" t="s">
        <v>2025</v>
      </c>
      <c r="C70" s="119" t="s">
        <v>2024</v>
      </c>
      <c r="D70" s="119" t="s">
        <v>1754</v>
      </c>
    </row>
    <row r="71" spans="1:4" ht="49.5" x14ac:dyDescent="0.25">
      <c r="A71" s="784" t="s">
        <v>2079</v>
      </c>
      <c r="B71" s="49" t="s">
        <v>1821</v>
      </c>
      <c r="C71" s="126" t="s">
        <v>2067</v>
      </c>
      <c r="D71" s="126">
        <v>0</v>
      </c>
    </row>
    <row r="72" spans="1:4" ht="33" x14ac:dyDescent="0.25">
      <c r="A72" s="784"/>
      <c r="B72" s="49" t="s">
        <v>1853</v>
      </c>
      <c r="C72" s="126" t="s">
        <v>2041</v>
      </c>
      <c r="D72" s="121">
        <f>(A76*30)/100</f>
        <v>0.28571428571428575</v>
      </c>
    </row>
    <row r="73" spans="1:4" ht="49.5" x14ac:dyDescent="0.25">
      <c r="A73" s="784"/>
      <c r="B73" s="49" t="s">
        <v>1884</v>
      </c>
      <c r="C73" s="126" t="s">
        <v>2041</v>
      </c>
      <c r="D73" s="121">
        <f>(A76*30)/100</f>
        <v>0.28571428571428575</v>
      </c>
    </row>
    <row r="74" spans="1:4" ht="33" x14ac:dyDescent="0.25">
      <c r="A74" s="784"/>
      <c r="B74" s="49" t="s">
        <v>1895</v>
      </c>
      <c r="C74" s="98" t="s">
        <v>2045</v>
      </c>
      <c r="D74" s="122">
        <f>A76</f>
        <v>0.95238095238095244</v>
      </c>
    </row>
    <row r="75" spans="1:4" x14ac:dyDescent="0.25">
      <c r="A75" s="784"/>
      <c r="B75" s="49" t="s">
        <v>1900</v>
      </c>
      <c r="C75" s="126" t="s">
        <v>2045</v>
      </c>
      <c r="D75" s="115">
        <f>A76</f>
        <v>0.95238095238095244</v>
      </c>
    </row>
    <row r="76" spans="1:4" x14ac:dyDescent="0.25">
      <c r="A76" s="124">
        <f>(40/7)/6</f>
        <v>0.95238095238095244</v>
      </c>
    </row>
  </sheetData>
  <sheetProtection algorithmName="SHA-512" hashValue="4PLRdi/fubh6nfRii80dXAeRbZh3MXJ2/hkWmhuNi+Opxwfhue7vsyVYdcMOVJlw7350bYkqMdPe6zL/P6DZvw==" saltValue="6hs1OTm120LoCyosYArVVw==" spinCount="100000" sheet="1" objects="1" scenarios="1"/>
  <mergeCells count="17">
    <mergeCell ref="A27:A31"/>
    <mergeCell ref="A23:A25"/>
    <mergeCell ref="A2:A4"/>
    <mergeCell ref="A6:A8"/>
    <mergeCell ref="A10:A12"/>
    <mergeCell ref="A19:A21"/>
    <mergeCell ref="A14:A17"/>
    <mergeCell ref="A34:A36"/>
    <mergeCell ref="A38:A40"/>
    <mergeCell ref="A42:A43"/>
    <mergeCell ref="A45:A46"/>
    <mergeCell ref="A49:A51"/>
    <mergeCell ref="A53:A54"/>
    <mergeCell ref="A56:A59"/>
    <mergeCell ref="A61:A63"/>
    <mergeCell ref="A65:A69"/>
    <mergeCell ref="A71:A75"/>
  </mergeCells>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EBB08-A26F-4690-8ACB-CF21D6C178A6}">
  <sheetPr codeName="Hoja8">
    <pageSetUpPr fitToPage="1"/>
  </sheetPr>
  <dimension ref="A1:Z42"/>
  <sheetViews>
    <sheetView showGridLines="0" topLeftCell="B1" zoomScaleNormal="100" workbookViewId="0">
      <selection activeCell="E10" sqref="E10"/>
    </sheetView>
  </sheetViews>
  <sheetFormatPr baseColWidth="10" defaultColWidth="11.42578125" defaultRowHeight="16.5" x14ac:dyDescent="0.3"/>
  <cols>
    <col min="1" max="1" width="22.5703125" style="319" customWidth="1"/>
    <col min="2" max="2" width="23" style="315" customWidth="1"/>
    <col min="3" max="3" width="8" style="315" customWidth="1"/>
    <col min="4" max="4" width="44.5703125" style="315" customWidth="1"/>
    <col min="5" max="5" width="10" style="315" customWidth="1"/>
    <col min="6" max="7" width="9.28515625" style="315" customWidth="1"/>
    <col min="8" max="19" width="4.5703125" style="315" customWidth="1"/>
    <col min="20" max="20" width="8.7109375" style="315" customWidth="1"/>
    <col min="21" max="21" width="12.5703125" style="315" customWidth="1"/>
    <col min="22" max="22" width="10.7109375" style="315" customWidth="1"/>
    <col min="23" max="23" width="10.28515625" style="315" customWidth="1"/>
    <col min="24" max="24" width="10.5703125" style="315" customWidth="1"/>
    <col min="25" max="25" width="24.42578125" style="318" customWidth="1"/>
    <col min="26" max="26" width="26.5703125" style="318" customWidth="1"/>
    <col min="27" max="16384" width="11.42578125" style="315"/>
  </cols>
  <sheetData>
    <row r="1" spans="1:26" s="319" customFormat="1" x14ac:dyDescent="0.3">
      <c r="A1" s="379" t="s">
        <v>2080</v>
      </c>
      <c r="B1" s="379" t="s">
        <v>2081</v>
      </c>
      <c r="C1" s="379" t="s">
        <v>2082</v>
      </c>
      <c r="D1" s="385" t="s">
        <v>2083</v>
      </c>
      <c r="E1" s="379" t="s">
        <v>2084</v>
      </c>
      <c r="F1" s="382" t="s">
        <v>2085</v>
      </c>
      <c r="G1" s="384"/>
      <c r="H1" s="382" t="s">
        <v>2086</v>
      </c>
      <c r="I1" s="383"/>
      <c r="J1" s="383"/>
      <c r="K1" s="383"/>
      <c r="L1" s="383"/>
      <c r="M1" s="383"/>
      <c r="N1" s="383"/>
      <c r="O1" s="383"/>
      <c r="P1" s="383"/>
      <c r="Q1" s="383"/>
      <c r="R1" s="383"/>
      <c r="S1" s="384"/>
      <c r="T1" s="382" t="s">
        <v>2087</v>
      </c>
      <c r="U1" s="383"/>
      <c r="V1" s="383"/>
      <c r="W1" s="383"/>
      <c r="X1" s="383"/>
      <c r="Y1" s="381" t="s">
        <v>2088</v>
      </c>
      <c r="Z1" s="381" t="s">
        <v>2089</v>
      </c>
    </row>
    <row r="2" spans="1:26" s="319" customFormat="1" x14ac:dyDescent="0.3">
      <c r="A2" s="380"/>
      <c r="B2" s="380"/>
      <c r="C2" s="380"/>
      <c r="D2" s="386"/>
      <c r="E2" s="380"/>
      <c r="F2" s="188" t="s">
        <v>2090</v>
      </c>
      <c r="G2" s="304" t="s">
        <v>2091</v>
      </c>
      <c r="H2" s="188">
        <v>1</v>
      </c>
      <c r="I2" s="188">
        <v>2</v>
      </c>
      <c r="J2" s="188">
        <v>3</v>
      </c>
      <c r="K2" s="188">
        <v>4</v>
      </c>
      <c r="L2" s="188">
        <v>5</v>
      </c>
      <c r="M2" s="188">
        <v>6</v>
      </c>
      <c r="N2" s="188">
        <v>7</v>
      </c>
      <c r="O2" s="188">
        <v>8</v>
      </c>
      <c r="P2" s="188">
        <v>9</v>
      </c>
      <c r="Q2" s="188">
        <v>10</v>
      </c>
      <c r="R2" s="188">
        <v>11</v>
      </c>
      <c r="S2" s="188">
        <v>12</v>
      </c>
      <c r="T2" s="188" t="s">
        <v>2092</v>
      </c>
      <c r="U2" s="188" t="s">
        <v>2093</v>
      </c>
      <c r="V2" s="188" t="s">
        <v>2094</v>
      </c>
      <c r="W2" s="188" t="s">
        <v>2095</v>
      </c>
      <c r="X2" s="320" t="s">
        <v>2096</v>
      </c>
      <c r="Y2" s="381"/>
      <c r="Z2" s="381"/>
    </row>
    <row r="3" spans="1:26" ht="33" x14ac:dyDescent="0.3">
      <c r="A3" s="373" t="s">
        <v>2097</v>
      </c>
      <c r="B3" s="376" t="s">
        <v>1903</v>
      </c>
      <c r="C3" s="141" t="s">
        <v>1753</v>
      </c>
      <c r="D3" s="142" t="s">
        <v>1909</v>
      </c>
      <c r="E3" s="314">
        <f>'3. Verificación'!Z14</f>
        <v>0</v>
      </c>
      <c r="F3" s="366"/>
      <c r="G3" s="366"/>
      <c r="H3" s="366"/>
      <c r="I3" s="366"/>
      <c r="J3" s="366"/>
      <c r="K3" s="366"/>
      <c r="L3" s="366"/>
      <c r="M3" s="366"/>
      <c r="N3" s="366"/>
      <c r="O3" s="366"/>
      <c r="P3" s="366"/>
      <c r="Q3" s="366"/>
      <c r="R3" s="366"/>
      <c r="S3" s="366"/>
      <c r="T3" s="366"/>
      <c r="U3" s="366"/>
      <c r="V3" s="366"/>
      <c r="W3" s="366"/>
      <c r="X3" s="367"/>
      <c r="Y3" s="368"/>
      <c r="Z3" s="369"/>
    </row>
    <row r="4" spans="1:26" ht="66" x14ac:dyDescent="0.3">
      <c r="A4" s="374"/>
      <c r="B4" s="378"/>
      <c r="C4" s="141" t="s">
        <v>1755</v>
      </c>
      <c r="D4" s="142" t="s">
        <v>1910</v>
      </c>
      <c r="E4" s="314">
        <f>'3. Verificación'!Z15</f>
        <v>0</v>
      </c>
      <c r="F4" s="366"/>
      <c r="G4" s="366"/>
      <c r="H4" s="366"/>
      <c r="I4" s="366"/>
      <c r="J4" s="366"/>
      <c r="K4" s="366"/>
      <c r="L4" s="366"/>
      <c r="M4" s="366"/>
      <c r="N4" s="366"/>
      <c r="O4" s="366"/>
      <c r="P4" s="366"/>
      <c r="Q4" s="366"/>
      <c r="R4" s="366"/>
      <c r="S4" s="366"/>
      <c r="T4" s="366"/>
      <c r="U4" s="366"/>
      <c r="V4" s="366"/>
      <c r="W4" s="366"/>
      <c r="X4" s="367"/>
      <c r="Y4" s="368"/>
      <c r="Z4" s="369"/>
    </row>
    <row r="5" spans="1:26" ht="66" x14ac:dyDescent="0.3">
      <c r="A5" s="374"/>
      <c r="B5" s="378"/>
      <c r="C5" s="141" t="s">
        <v>1756</v>
      </c>
      <c r="D5" s="142" t="s">
        <v>1911</v>
      </c>
      <c r="E5" s="314">
        <f>'3. Verificación'!Z16</f>
        <v>0</v>
      </c>
      <c r="F5" s="366"/>
      <c r="G5" s="366"/>
      <c r="H5" s="366"/>
      <c r="I5" s="366"/>
      <c r="J5" s="366"/>
      <c r="K5" s="366"/>
      <c r="L5" s="366"/>
      <c r="M5" s="366"/>
      <c r="N5" s="366"/>
      <c r="O5" s="366"/>
      <c r="P5" s="366"/>
      <c r="Q5" s="366"/>
      <c r="R5" s="366"/>
      <c r="S5" s="366"/>
      <c r="T5" s="366"/>
      <c r="U5" s="366"/>
      <c r="V5" s="366"/>
      <c r="W5" s="366"/>
      <c r="X5" s="367"/>
      <c r="Y5" s="368"/>
      <c r="Z5" s="369"/>
    </row>
    <row r="6" spans="1:26" ht="49.5" x14ac:dyDescent="0.3">
      <c r="A6" s="375"/>
      <c r="B6" s="377"/>
      <c r="C6" s="141" t="s">
        <v>1757</v>
      </c>
      <c r="D6" s="142" t="s">
        <v>1912</v>
      </c>
      <c r="E6" s="314">
        <f>'3. Verificación'!Z17</f>
        <v>0</v>
      </c>
      <c r="F6" s="366"/>
      <c r="G6" s="366"/>
      <c r="H6" s="366"/>
      <c r="I6" s="366"/>
      <c r="J6" s="366"/>
      <c r="K6" s="366"/>
      <c r="L6" s="366"/>
      <c r="M6" s="366"/>
      <c r="N6" s="366"/>
      <c r="O6" s="366"/>
      <c r="P6" s="366"/>
      <c r="Q6" s="366"/>
      <c r="R6" s="366"/>
      <c r="S6" s="366"/>
      <c r="T6" s="366"/>
      <c r="U6" s="366"/>
      <c r="V6" s="366"/>
      <c r="W6" s="366"/>
      <c r="X6" s="367"/>
      <c r="Y6" s="368"/>
      <c r="Z6" s="369"/>
    </row>
    <row r="7" spans="1:26" ht="33" x14ac:dyDescent="0.3">
      <c r="A7" s="373" t="s">
        <v>2098</v>
      </c>
      <c r="B7" s="376" t="s">
        <v>1915</v>
      </c>
      <c r="C7" s="141" t="s">
        <v>1758</v>
      </c>
      <c r="D7" s="142" t="s">
        <v>1916</v>
      </c>
      <c r="E7" s="314">
        <f>'3. Verificación'!Z23</f>
        <v>0</v>
      </c>
      <c r="F7" s="366"/>
      <c r="G7" s="366"/>
      <c r="H7" s="366"/>
      <c r="I7" s="366"/>
      <c r="J7" s="366"/>
      <c r="K7" s="366"/>
      <c r="L7" s="366"/>
      <c r="M7" s="366"/>
      <c r="N7" s="366"/>
      <c r="O7" s="366"/>
      <c r="P7" s="366"/>
      <c r="Q7" s="366"/>
      <c r="R7" s="366"/>
      <c r="S7" s="366"/>
      <c r="T7" s="366"/>
      <c r="U7" s="366"/>
      <c r="V7" s="366"/>
      <c r="W7" s="366"/>
      <c r="X7" s="367"/>
      <c r="Y7" s="368"/>
      <c r="Z7" s="369"/>
    </row>
    <row r="8" spans="1:26" ht="33" x14ac:dyDescent="0.3">
      <c r="A8" s="374"/>
      <c r="B8" s="378"/>
      <c r="C8" s="141" t="s">
        <v>1759</v>
      </c>
      <c r="D8" s="142" t="s">
        <v>1917</v>
      </c>
      <c r="E8" s="314">
        <f>'3. Verificación'!Z24</f>
        <v>0</v>
      </c>
      <c r="F8" s="366"/>
      <c r="G8" s="366"/>
      <c r="H8" s="366"/>
      <c r="I8" s="366"/>
      <c r="J8" s="366"/>
      <c r="K8" s="366"/>
      <c r="L8" s="366"/>
      <c r="M8" s="366"/>
      <c r="N8" s="366"/>
      <c r="O8" s="366"/>
      <c r="P8" s="366"/>
      <c r="Q8" s="366"/>
      <c r="R8" s="366"/>
      <c r="S8" s="366"/>
      <c r="T8" s="366"/>
      <c r="U8" s="366"/>
      <c r="V8" s="366"/>
      <c r="W8" s="366"/>
      <c r="X8" s="367"/>
      <c r="Y8" s="368"/>
      <c r="Z8" s="369"/>
    </row>
    <row r="9" spans="1:26" ht="49.5" x14ac:dyDescent="0.3">
      <c r="A9" s="374"/>
      <c r="B9" s="378"/>
      <c r="C9" s="141" t="s">
        <v>1760</v>
      </c>
      <c r="D9" s="142" t="s">
        <v>1918</v>
      </c>
      <c r="E9" s="314">
        <f>'3. Verificación'!Z25</f>
        <v>0</v>
      </c>
      <c r="F9" s="370"/>
      <c r="G9" s="366"/>
      <c r="H9" s="366"/>
      <c r="I9" s="366"/>
      <c r="J9" s="366"/>
      <c r="K9" s="366"/>
      <c r="L9" s="366"/>
      <c r="M9" s="366"/>
      <c r="N9" s="366"/>
      <c r="O9" s="366"/>
      <c r="P9" s="366"/>
      <c r="Q9" s="366"/>
      <c r="R9" s="366"/>
      <c r="S9" s="366"/>
      <c r="T9" s="366"/>
      <c r="U9" s="366"/>
      <c r="V9" s="366"/>
      <c r="W9" s="366"/>
      <c r="X9" s="367"/>
      <c r="Y9" s="368"/>
      <c r="Z9" s="369"/>
    </row>
    <row r="10" spans="1:26" ht="82.5" x14ac:dyDescent="0.3">
      <c r="A10" s="374"/>
      <c r="B10" s="377"/>
      <c r="C10" s="141" t="s">
        <v>1761</v>
      </c>
      <c r="D10" s="142" t="s">
        <v>1919</v>
      </c>
      <c r="E10" s="314">
        <f>'3. Verificación'!Z26</f>
        <v>0</v>
      </c>
      <c r="F10" s="366"/>
      <c r="G10" s="366"/>
      <c r="H10" s="366"/>
      <c r="I10" s="366"/>
      <c r="J10" s="366"/>
      <c r="K10" s="366"/>
      <c r="L10" s="366"/>
      <c r="M10" s="366"/>
      <c r="N10" s="366"/>
      <c r="O10" s="366"/>
      <c r="P10" s="366"/>
      <c r="Q10" s="366"/>
      <c r="R10" s="366"/>
      <c r="S10" s="366"/>
      <c r="T10" s="366"/>
      <c r="U10" s="366"/>
      <c r="V10" s="366"/>
      <c r="W10" s="366"/>
      <c r="X10" s="367"/>
      <c r="Y10" s="368"/>
      <c r="Z10" s="369"/>
    </row>
    <row r="11" spans="1:26" ht="49.5" x14ac:dyDescent="0.3">
      <c r="A11" s="374"/>
      <c r="B11" s="376" t="s">
        <v>2099</v>
      </c>
      <c r="C11" s="141" t="s">
        <v>1762</v>
      </c>
      <c r="D11" s="142" t="s">
        <v>1921</v>
      </c>
      <c r="E11" s="314">
        <f>'3. Verificación'!Z29</f>
        <v>0</v>
      </c>
      <c r="F11" s="366"/>
      <c r="G11" s="366"/>
      <c r="H11" s="366"/>
      <c r="I11" s="366"/>
      <c r="J11" s="366"/>
      <c r="K11" s="366"/>
      <c r="L11" s="366"/>
      <c r="M11" s="366"/>
      <c r="N11" s="366"/>
      <c r="O11" s="366"/>
      <c r="P11" s="366"/>
      <c r="Q11" s="366"/>
      <c r="R11" s="366"/>
      <c r="S11" s="366"/>
      <c r="T11" s="366"/>
      <c r="U11" s="366"/>
      <c r="V11" s="366"/>
      <c r="W11" s="366"/>
      <c r="X11" s="367"/>
      <c r="Y11" s="368"/>
      <c r="Z11" s="369"/>
    </row>
    <row r="12" spans="1:26" ht="115.5" x14ac:dyDescent="0.3">
      <c r="A12" s="374"/>
      <c r="B12" s="378"/>
      <c r="C12" s="141" t="s">
        <v>1763</v>
      </c>
      <c r="D12" s="142" t="s">
        <v>1922</v>
      </c>
      <c r="E12" s="314">
        <f>'3. Verificación'!Z30</f>
        <v>0</v>
      </c>
      <c r="F12" s="366"/>
      <c r="G12" s="366"/>
      <c r="H12" s="366"/>
      <c r="I12" s="366"/>
      <c r="J12" s="366"/>
      <c r="K12" s="366"/>
      <c r="L12" s="366"/>
      <c r="M12" s="366"/>
      <c r="N12" s="366"/>
      <c r="O12" s="366"/>
      <c r="P12" s="366"/>
      <c r="Q12" s="366"/>
      <c r="R12" s="366"/>
      <c r="S12" s="366"/>
      <c r="T12" s="366"/>
      <c r="U12" s="366"/>
      <c r="V12" s="366"/>
      <c r="W12" s="366"/>
      <c r="X12" s="367"/>
      <c r="Y12" s="368"/>
      <c r="Z12" s="369"/>
    </row>
    <row r="13" spans="1:26" ht="66" x14ac:dyDescent="0.3">
      <c r="A13" s="374"/>
      <c r="B13" s="377"/>
      <c r="C13" s="141" t="s">
        <v>1764</v>
      </c>
      <c r="D13" s="142" t="s">
        <v>1923</v>
      </c>
      <c r="E13" s="314">
        <f>'3. Verificación'!Z31</f>
        <v>0</v>
      </c>
      <c r="F13" s="366"/>
      <c r="G13" s="366"/>
      <c r="H13" s="366"/>
      <c r="I13" s="366"/>
      <c r="J13" s="366"/>
      <c r="K13" s="366"/>
      <c r="L13" s="366"/>
      <c r="M13" s="366"/>
      <c r="N13" s="366"/>
      <c r="O13" s="366"/>
      <c r="P13" s="366"/>
      <c r="Q13" s="366"/>
      <c r="R13" s="366"/>
      <c r="S13" s="366"/>
      <c r="T13" s="366"/>
      <c r="U13" s="366"/>
      <c r="V13" s="366"/>
      <c r="W13" s="366"/>
      <c r="X13" s="367"/>
      <c r="Y13" s="368"/>
      <c r="Z13" s="369"/>
    </row>
    <row r="14" spans="1:26" ht="82.5" x14ac:dyDescent="0.3">
      <c r="A14" s="374"/>
      <c r="B14" s="376" t="s">
        <v>2100</v>
      </c>
      <c r="C14" s="141" t="s">
        <v>1765</v>
      </c>
      <c r="D14" s="142" t="s">
        <v>1925</v>
      </c>
      <c r="E14" s="314">
        <f>'3. Verificación'!Z34</f>
        <v>0</v>
      </c>
      <c r="F14" s="366"/>
      <c r="G14" s="366"/>
      <c r="H14" s="366"/>
      <c r="I14" s="366"/>
      <c r="J14" s="366"/>
      <c r="K14" s="366"/>
      <c r="L14" s="366"/>
      <c r="M14" s="366"/>
      <c r="N14" s="366"/>
      <c r="O14" s="366"/>
      <c r="P14" s="366"/>
      <c r="Q14" s="366"/>
      <c r="R14" s="366"/>
      <c r="S14" s="366"/>
      <c r="T14" s="366"/>
      <c r="U14" s="366"/>
      <c r="V14" s="366"/>
      <c r="W14" s="366"/>
      <c r="X14" s="367"/>
      <c r="Y14" s="368"/>
      <c r="Z14" s="369"/>
    </row>
    <row r="15" spans="1:26" ht="49.5" x14ac:dyDescent="0.3">
      <c r="A15" s="374"/>
      <c r="B15" s="378"/>
      <c r="C15" s="141" t="s">
        <v>1766</v>
      </c>
      <c r="D15" s="142" t="s">
        <v>1926</v>
      </c>
      <c r="E15" s="314">
        <f>'3. Verificación'!Z35</f>
        <v>0</v>
      </c>
      <c r="F15" s="366"/>
      <c r="G15" s="366"/>
      <c r="H15" s="366"/>
      <c r="I15" s="366"/>
      <c r="J15" s="366"/>
      <c r="K15" s="366"/>
      <c r="L15" s="366"/>
      <c r="M15" s="366"/>
      <c r="N15" s="366"/>
      <c r="O15" s="366"/>
      <c r="P15" s="366"/>
      <c r="Q15" s="366"/>
      <c r="R15" s="366"/>
      <c r="S15" s="366"/>
      <c r="T15" s="366"/>
      <c r="U15" s="366"/>
      <c r="V15" s="366"/>
      <c r="W15" s="366"/>
      <c r="X15" s="367"/>
      <c r="Y15" s="368"/>
      <c r="Z15" s="369"/>
    </row>
    <row r="16" spans="1:26" ht="82.5" x14ac:dyDescent="0.3">
      <c r="A16" s="374"/>
      <c r="B16" s="378"/>
      <c r="C16" s="141" t="s">
        <v>1767</v>
      </c>
      <c r="D16" s="142" t="s">
        <v>1927</v>
      </c>
      <c r="E16" s="314">
        <f>'3. Verificación'!Z36</f>
        <v>0</v>
      </c>
      <c r="F16" s="366"/>
      <c r="G16" s="366"/>
      <c r="H16" s="366"/>
      <c r="I16" s="366"/>
      <c r="J16" s="366"/>
      <c r="K16" s="366"/>
      <c r="L16" s="366"/>
      <c r="M16" s="366"/>
      <c r="N16" s="366"/>
      <c r="O16" s="366"/>
      <c r="P16" s="366"/>
      <c r="Q16" s="366"/>
      <c r="R16" s="366"/>
      <c r="S16" s="366"/>
      <c r="T16" s="366"/>
      <c r="U16" s="366"/>
      <c r="V16" s="366"/>
      <c r="W16" s="366"/>
      <c r="X16" s="367"/>
      <c r="Y16" s="368"/>
      <c r="Z16" s="369"/>
    </row>
    <row r="17" spans="1:26" ht="33" x14ac:dyDescent="0.3">
      <c r="A17" s="374"/>
      <c r="B17" s="378"/>
      <c r="C17" s="141" t="s">
        <v>1768</v>
      </c>
      <c r="D17" s="142" t="s">
        <v>1928</v>
      </c>
      <c r="E17" s="314">
        <f>'3. Verificación'!Z37</f>
        <v>0</v>
      </c>
      <c r="F17" s="366"/>
      <c r="G17" s="366"/>
      <c r="H17" s="366"/>
      <c r="I17" s="366"/>
      <c r="J17" s="366"/>
      <c r="K17" s="366"/>
      <c r="L17" s="366"/>
      <c r="M17" s="366"/>
      <c r="N17" s="366"/>
      <c r="O17" s="366"/>
      <c r="P17" s="366"/>
      <c r="Q17" s="366"/>
      <c r="R17" s="366"/>
      <c r="S17" s="366"/>
      <c r="T17" s="366"/>
      <c r="U17" s="366"/>
      <c r="V17" s="366"/>
      <c r="W17" s="366"/>
      <c r="X17" s="367"/>
      <c r="Y17" s="368"/>
      <c r="Z17" s="369"/>
    </row>
    <row r="18" spans="1:26" ht="99" x14ac:dyDescent="0.3">
      <c r="A18" s="375"/>
      <c r="B18" s="377"/>
      <c r="C18" s="141" t="s">
        <v>1769</v>
      </c>
      <c r="D18" s="142" t="s">
        <v>1929</v>
      </c>
      <c r="E18" s="314">
        <f>'3. Verificación'!Z38</f>
        <v>0</v>
      </c>
      <c r="F18" s="366"/>
      <c r="G18" s="366"/>
      <c r="H18" s="366"/>
      <c r="I18" s="366"/>
      <c r="J18" s="366"/>
      <c r="K18" s="366"/>
      <c r="L18" s="366"/>
      <c r="M18" s="366"/>
      <c r="N18" s="366"/>
      <c r="O18" s="366"/>
      <c r="P18" s="366"/>
      <c r="Q18" s="366"/>
      <c r="R18" s="366"/>
      <c r="S18" s="366"/>
      <c r="T18" s="366"/>
      <c r="U18" s="366"/>
      <c r="V18" s="366"/>
      <c r="W18" s="366"/>
      <c r="X18" s="367"/>
      <c r="Y18" s="368"/>
      <c r="Z18" s="369"/>
    </row>
    <row r="19" spans="1:26" ht="49.5" x14ac:dyDescent="0.3">
      <c r="A19" s="373" t="s">
        <v>2101</v>
      </c>
      <c r="B19" s="376" t="s">
        <v>1932</v>
      </c>
      <c r="C19" s="141" t="s">
        <v>1933</v>
      </c>
      <c r="D19" s="142" t="s">
        <v>1934</v>
      </c>
      <c r="E19" s="314">
        <f>'3. Verificación'!Z44</f>
        <v>0</v>
      </c>
      <c r="F19" s="366"/>
      <c r="G19" s="366"/>
      <c r="H19" s="366"/>
      <c r="I19" s="366"/>
      <c r="J19" s="366"/>
      <c r="K19" s="366"/>
      <c r="L19" s="366"/>
      <c r="M19" s="366"/>
      <c r="N19" s="366"/>
      <c r="O19" s="366"/>
      <c r="P19" s="366"/>
      <c r="Q19" s="366"/>
      <c r="R19" s="366"/>
      <c r="S19" s="366"/>
      <c r="T19" s="366"/>
      <c r="U19" s="366"/>
      <c r="V19" s="366"/>
      <c r="W19" s="366"/>
      <c r="X19" s="367"/>
      <c r="Y19" s="368"/>
      <c r="Z19" s="369"/>
    </row>
    <row r="20" spans="1:26" ht="33" x14ac:dyDescent="0.3">
      <c r="A20" s="374"/>
      <c r="B20" s="378"/>
      <c r="C20" s="141" t="s">
        <v>1935</v>
      </c>
      <c r="D20" s="142" t="s">
        <v>1936</v>
      </c>
      <c r="E20" s="314">
        <f>'3. Verificación'!Z45</f>
        <v>0</v>
      </c>
      <c r="F20" s="366"/>
      <c r="G20" s="366"/>
      <c r="H20" s="366"/>
      <c r="I20" s="366"/>
      <c r="J20" s="366"/>
      <c r="K20" s="366"/>
      <c r="L20" s="366"/>
      <c r="M20" s="366"/>
      <c r="N20" s="366"/>
      <c r="O20" s="366"/>
      <c r="P20" s="366"/>
      <c r="Q20" s="366"/>
      <c r="R20" s="366"/>
      <c r="S20" s="366"/>
      <c r="T20" s="366"/>
      <c r="U20" s="366"/>
      <c r="V20" s="366"/>
      <c r="W20" s="366"/>
      <c r="X20" s="367"/>
      <c r="Y20" s="368"/>
      <c r="Z20" s="369"/>
    </row>
    <row r="21" spans="1:26" ht="66" x14ac:dyDescent="0.3">
      <c r="A21" s="374"/>
      <c r="B21" s="377"/>
      <c r="C21" s="141" t="s">
        <v>1937</v>
      </c>
      <c r="D21" s="142" t="s">
        <v>1938</v>
      </c>
      <c r="E21" s="314">
        <f>'3. Verificación'!Z46</f>
        <v>0</v>
      </c>
      <c r="F21" s="366"/>
      <c r="G21" s="366"/>
      <c r="H21" s="366"/>
      <c r="I21" s="366"/>
      <c r="J21" s="366"/>
      <c r="K21" s="366"/>
      <c r="L21" s="366"/>
      <c r="M21" s="366"/>
      <c r="N21" s="366"/>
      <c r="O21" s="366"/>
      <c r="P21" s="366"/>
      <c r="Q21" s="366"/>
      <c r="R21" s="366"/>
      <c r="S21" s="366"/>
      <c r="T21" s="366"/>
      <c r="U21" s="366"/>
      <c r="V21" s="366"/>
      <c r="W21" s="366"/>
      <c r="X21" s="367"/>
      <c r="Y21" s="368"/>
      <c r="Z21" s="369"/>
    </row>
    <row r="22" spans="1:26" ht="49.5" x14ac:dyDescent="0.3">
      <c r="A22" s="374"/>
      <c r="B22" s="376" t="s">
        <v>2017</v>
      </c>
      <c r="C22" s="141" t="s">
        <v>1774</v>
      </c>
      <c r="D22" s="142" t="s">
        <v>1940</v>
      </c>
      <c r="E22" s="314">
        <f>'3. Verificación'!Z49</f>
        <v>0</v>
      </c>
      <c r="F22" s="366"/>
      <c r="G22" s="366"/>
      <c r="H22" s="366"/>
      <c r="I22" s="366"/>
      <c r="J22" s="366"/>
      <c r="K22" s="366"/>
      <c r="L22" s="366"/>
      <c r="M22" s="366"/>
      <c r="N22" s="366"/>
      <c r="O22" s="366"/>
      <c r="P22" s="366"/>
      <c r="Q22" s="366"/>
      <c r="R22" s="366"/>
      <c r="S22" s="366"/>
      <c r="T22" s="366"/>
      <c r="U22" s="366"/>
      <c r="V22" s="366"/>
      <c r="W22" s="366"/>
      <c r="X22" s="367"/>
      <c r="Y22" s="368"/>
      <c r="Z22" s="369"/>
    </row>
    <row r="23" spans="1:26" ht="66" x14ac:dyDescent="0.3">
      <c r="A23" s="374"/>
      <c r="B23" s="377"/>
      <c r="C23" s="141" t="s">
        <v>1775</v>
      </c>
      <c r="D23" s="142" t="s">
        <v>1941</v>
      </c>
      <c r="E23" s="314">
        <f>'3. Verificación'!Z50</f>
        <v>0</v>
      </c>
      <c r="F23" s="366"/>
      <c r="G23" s="366"/>
      <c r="H23" s="366"/>
      <c r="I23" s="366"/>
      <c r="J23" s="366"/>
      <c r="K23" s="366"/>
      <c r="L23" s="366"/>
      <c r="M23" s="366"/>
      <c r="N23" s="366"/>
      <c r="O23" s="366"/>
      <c r="P23" s="366"/>
      <c r="Q23" s="366"/>
      <c r="R23" s="366"/>
      <c r="S23" s="366"/>
      <c r="T23" s="366"/>
      <c r="U23" s="366"/>
      <c r="V23" s="366"/>
      <c r="W23" s="366"/>
      <c r="X23" s="367"/>
      <c r="Y23" s="368"/>
      <c r="Z23" s="369"/>
    </row>
    <row r="24" spans="1:26" x14ac:dyDescent="0.3">
      <c r="A24" s="374"/>
      <c r="B24" s="376" t="s">
        <v>1942</v>
      </c>
      <c r="C24" s="141" t="s">
        <v>1776</v>
      </c>
      <c r="D24" s="142" t="s">
        <v>1943</v>
      </c>
      <c r="E24" s="314">
        <f>'3. Verificación'!Z53</f>
        <v>0</v>
      </c>
      <c r="F24" s="366"/>
      <c r="G24" s="366"/>
      <c r="H24" s="366"/>
      <c r="I24" s="366"/>
      <c r="J24" s="366"/>
      <c r="K24" s="366"/>
      <c r="L24" s="366"/>
      <c r="M24" s="366"/>
      <c r="N24" s="366"/>
      <c r="O24" s="366"/>
      <c r="P24" s="366"/>
      <c r="Q24" s="366"/>
      <c r="R24" s="366"/>
      <c r="S24" s="366"/>
      <c r="T24" s="366"/>
      <c r="U24" s="366"/>
      <c r="V24" s="366"/>
      <c r="W24" s="366"/>
      <c r="X24" s="367"/>
      <c r="Y24" s="368"/>
      <c r="Z24" s="369"/>
    </row>
    <row r="25" spans="1:26" ht="49.5" x14ac:dyDescent="0.3">
      <c r="A25" s="374"/>
      <c r="B25" s="378"/>
      <c r="C25" s="141" t="s">
        <v>1777</v>
      </c>
      <c r="D25" s="142" t="s">
        <v>1944</v>
      </c>
      <c r="E25" s="314">
        <f>'3. Verificación'!Z54</f>
        <v>0</v>
      </c>
      <c r="F25" s="366"/>
      <c r="G25" s="366"/>
      <c r="H25" s="366"/>
      <c r="I25" s="366"/>
      <c r="J25" s="366"/>
      <c r="K25" s="366"/>
      <c r="L25" s="366"/>
      <c r="M25" s="366"/>
      <c r="N25" s="366"/>
      <c r="O25" s="366"/>
      <c r="P25" s="366"/>
      <c r="Q25" s="366"/>
      <c r="R25" s="366"/>
      <c r="S25" s="366"/>
      <c r="T25" s="366"/>
      <c r="U25" s="366"/>
      <c r="V25" s="366"/>
      <c r="W25" s="366"/>
      <c r="X25" s="367"/>
      <c r="Y25" s="368"/>
      <c r="Z25" s="369"/>
    </row>
    <row r="26" spans="1:26" ht="66" x14ac:dyDescent="0.3">
      <c r="A26" s="374"/>
      <c r="B26" s="377"/>
      <c r="C26" s="141" t="s">
        <v>1778</v>
      </c>
      <c r="D26" s="142" t="s">
        <v>1945</v>
      </c>
      <c r="E26" s="314">
        <f>'3. Verificación'!Z55</f>
        <v>0</v>
      </c>
      <c r="F26" s="366"/>
      <c r="G26" s="366"/>
      <c r="H26" s="366"/>
      <c r="I26" s="366"/>
      <c r="J26" s="366"/>
      <c r="K26" s="366"/>
      <c r="L26" s="366"/>
      <c r="M26" s="366"/>
      <c r="N26" s="366"/>
      <c r="O26" s="366"/>
      <c r="P26" s="366"/>
      <c r="Q26" s="366"/>
      <c r="R26" s="366"/>
      <c r="S26" s="366"/>
      <c r="T26" s="366"/>
      <c r="U26" s="366"/>
      <c r="V26" s="366"/>
      <c r="W26" s="366"/>
      <c r="X26" s="367"/>
      <c r="Y26" s="368"/>
      <c r="Z26" s="369"/>
    </row>
    <row r="27" spans="1:26" ht="49.5" x14ac:dyDescent="0.3">
      <c r="A27" s="374"/>
      <c r="B27" s="316" t="s">
        <v>1946</v>
      </c>
      <c r="C27" s="141" t="s">
        <v>1779</v>
      </c>
      <c r="D27" s="142" t="s">
        <v>1947</v>
      </c>
      <c r="E27" s="314">
        <f>'3. Verificación'!Z58</f>
        <v>0</v>
      </c>
      <c r="F27" s="366"/>
      <c r="G27" s="366"/>
      <c r="H27" s="366"/>
      <c r="I27" s="366"/>
      <c r="J27" s="366"/>
      <c r="K27" s="366"/>
      <c r="L27" s="366"/>
      <c r="M27" s="366"/>
      <c r="N27" s="366"/>
      <c r="O27" s="366"/>
      <c r="P27" s="366"/>
      <c r="Q27" s="366"/>
      <c r="R27" s="366"/>
      <c r="S27" s="366"/>
      <c r="T27" s="366"/>
      <c r="U27" s="366"/>
      <c r="V27" s="366"/>
      <c r="W27" s="366"/>
      <c r="X27" s="367"/>
      <c r="Y27" s="368"/>
      <c r="Z27" s="369"/>
    </row>
    <row r="28" spans="1:26" ht="49.5" x14ac:dyDescent="0.3">
      <c r="A28" s="374"/>
      <c r="B28" s="376" t="s">
        <v>1948</v>
      </c>
      <c r="C28" s="141" t="s">
        <v>1780</v>
      </c>
      <c r="D28" s="142" t="s">
        <v>1949</v>
      </c>
      <c r="E28" s="314">
        <f>'3. Verificación'!Z61</f>
        <v>0</v>
      </c>
      <c r="F28" s="366"/>
      <c r="G28" s="366"/>
      <c r="H28" s="366"/>
      <c r="I28" s="366"/>
      <c r="J28" s="366"/>
      <c r="K28" s="366"/>
      <c r="L28" s="366"/>
      <c r="M28" s="366"/>
      <c r="N28" s="366"/>
      <c r="O28" s="366"/>
      <c r="P28" s="366"/>
      <c r="Q28" s="366"/>
      <c r="R28" s="366"/>
      <c r="S28" s="366"/>
      <c r="T28" s="366"/>
      <c r="U28" s="366"/>
      <c r="V28" s="366"/>
      <c r="W28" s="366"/>
      <c r="X28" s="367"/>
      <c r="Y28" s="368"/>
      <c r="Z28" s="369"/>
    </row>
    <row r="29" spans="1:26" ht="66" x14ac:dyDescent="0.3">
      <c r="A29" s="374"/>
      <c r="B29" s="377"/>
      <c r="C29" s="141" t="s">
        <v>1781</v>
      </c>
      <c r="D29" s="142" t="s">
        <v>1950</v>
      </c>
      <c r="E29" s="314">
        <f>'3. Verificación'!Z62</f>
        <v>0</v>
      </c>
      <c r="F29" s="366"/>
      <c r="G29" s="366"/>
      <c r="H29" s="366"/>
      <c r="I29" s="366"/>
      <c r="J29" s="366"/>
      <c r="K29" s="366"/>
      <c r="L29" s="366"/>
      <c r="M29" s="366"/>
      <c r="N29" s="366"/>
      <c r="O29" s="366"/>
      <c r="P29" s="366"/>
      <c r="Q29" s="366"/>
      <c r="R29" s="366"/>
      <c r="S29" s="366"/>
      <c r="T29" s="366"/>
      <c r="U29" s="366"/>
      <c r="V29" s="366"/>
      <c r="W29" s="366"/>
      <c r="X29" s="367"/>
      <c r="Y29" s="368"/>
      <c r="Z29" s="369"/>
    </row>
    <row r="30" spans="1:26" ht="33" x14ac:dyDescent="0.3">
      <c r="A30" s="374"/>
      <c r="B30" s="376" t="s">
        <v>1951</v>
      </c>
      <c r="C30" s="141" t="s">
        <v>1782</v>
      </c>
      <c r="D30" s="142" t="s">
        <v>1952</v>
      </c>
      <c r="E30" s="314">
        <f>'3. Verificación'!Z65</f>
        <v>0</v>
      </c>
      <c r="F30" s="366"/>
      <c r="G30" s="366"/>
      <c r="H30" s="366"/>
      <c r="I30" s="366"/>
      <c r="J30" s="366"/>
      <c r="K30" s="366"/>
      <c r="L30" s="366"/>
      <c r="M30" s="366"/>
      <c r="N30" s="366"/>
      <c r="O30" s="366"/>
      <c r="P30" s="366"/>
      <c r="Q30" s="366"/>
      <c r="R30" s="366"/>
      <c r="S30" s="366"/>
      <c r="T30" s="366"/>
      <c r="U30" s="366"/>
      <c r="V30" s="366"/>
      <c r="W30" s="366"/>
      <c r="X30" s="367"/>
      <c r="Y30" s="368"/>
      <c r="Z30" s="369"/>
    </row>
    <row r="31" spans="1:26" ht="33" x14ac:dyDescent="0.3">
      <c r="A31" s="374"/>
      <c r="B31" s="378"/>
      <c r="C31" s="141" t="s">
        <v>1783</v>
      </c>
      <c r="D31" s="142" t="s">
        <v>1953</v>
      </c>
      <c r="E31" s="314">
        <f>'3. Verificación'!Z66</f>
        <v>0</v>
      </c>
      <c r="F31" s="366"/>
      <c r="G31" s="366"/>
      <c r="H31" s="366"/>
      <c r="I31" s="366"/>
      <c r="J31" s="366"/>
      <c r="K31" s="366"/>
      <c r="L31" s="366"/>
      <c r="M31" s="366"/>
      <c r="N31" s="366"/>
      <c r="O31" s="366"/>
      <c r="P31" s="366"/>
      <c r="Q31" s="366"/>
      <c r="R31" s="366"/>
      <c r="S31" s="366"/>
      <c r="T31" s="366"/>
      <c r="U31" s="366"/>
      <c r="V31" s="366"/>
      <c r="W31" s="366"/>
      <c r="X31" s="367"/>
      <c r="Y31" s="368"/>
      <c r="Z31" s="369"/>
    </row>
    <row r="32" spans="1:26" ht="33" x14ac:dyDescent="0.3">
      <c r="A32" s="374"/>
      <c r="B32" s="378"/>
      <c r="C32" s="141" t="s">
        <v>1784</v>
      </c>
      <c r="D32" s="142" t="s">
        <v>1954</v>
      </c>
      <c r="E32" s="314">
        <f>'3. Verificación'!Z67</f>
        <v>0</v>
      </c>
      <c r="F32" s="366"/>
      <c r="G32" s="366"/>
      <c r="H32" s="366"/>
      <c r="I32" s="366"/>
      <c r="J32" s="366"/>
      <c r="K32" s="366"/>
      <c r="L32" s="366"/>
      <c r="M32" s="366"/>
      <c r="N32" s="366"/>
      <c r="O32" s="366"/>
      <c r="P32" s="366"/>
      <c r="Q32" s="366"/>
      <c r="R32" s="366"/>
      <c r="S32" s="366"/>
      <c r="T32" s="366"/>
      <c r="U32" s="366"/>
      <c r="V32" s="366"/>
      <c r="W32" s="366"/>
      <c r="X32" s="367"/>
      <c r="Y32" s="368"/>
      <c r="Z32" s="369"/>
    </row>
    <row r="33" spans="1:26" ht="33" x14ac:dyDescent="0.3">
      <c r="A33" s="375"/>
      <c r="B33" s="377"/>
      <c r="C33" s="141" t="s">
        <v>1785</v>
      </c>
      <c r="D33" s="142" t="s">
        <v>1955</v>
      </c>
      <c r="E33" s="314">
        <f>'3. Verificación'!Z68</f>
        <v>0</v>
      </c>
      <c r="F33" s="366"/>
      <c r="G33" s="366"/>
      <c r="H33" s="366"/>
      <c r="I33" s="366"/>
      <c r="J33" s="366"/>
      <c r="K33" s="366"/>
      <c r="L33" s="366"/>
      <c r="M33" s="366"/>
      <c r="N33" s="366"/>
      <c r="O33" s="366"/>
      <c r="P33" s="366"/>
      <c r="Q33" s="366"/>
      <c r="R33" s="366"/>
      <c r="S33" s="366"/>
      <c r="T33" s="366"/>
      <c r="U33" s="366"/>
      <c r="V33" s="366"/>
      <c r="W33" s="366"/>
      <c r="X33" s="367"/>
      <c r="Y33" s="368"/>
      <c r="Z33" s="369"/>
    </row>
    <row r="34" spans="1:26" ht="66" x14ac:dyDescent="0.3">
      <c r="A34" s="373" t="s">
        <v>2102</v>
      </c>
      <c r="B34" s="376" t="s">
        <v>1958</v>
      </c>
      <c r="C34" s="141" t="s">
        <v>1959</v>
      </c>
      <c r="D34" s="142" t="s">
        <v>2103</v>
      </c>
      <c r="E34" s="314">
        <f>'3. Verificación'!Z74</f>
        <v>0</v>
      </c>
      <c r="F34" s="366"/>
      <c r="G34" s="366"/>
      <c r="H34" s="366"/>
      <c r="I34" s="366"/>
      <c r="J34" s="366"/>
      <c r="K34" s="366"/>
      <c r="L34" s="366"/>
      <c r="M34" s="366"/>
      <c r="N34" s="366"/>
      <c r="O34" s="366"/>
      <c r="P34" s="366"/>
      <c r="Q34" s="366"/>
      <c r="R34" s="366"/>
      <c r="S34" s="366"/>
      <c r="T34" s="366"/>
      <c r="U34" s="366"/>
      <c r="V34" s="366"/>
      <c r="W34" s="366"/>
      <c r="X34" s="367"/>
      <c r="Y34" s="368"/>
      <c r="Z34" s="369"/>
    </row>
    <row r="35" spans="1:26" ht="49.5" x14ac:dyDescent="0.3">
      <c r="A35" s="374"/>
      <c r="B35" s="377"/>
      <c r="C35" s="141" t="s">
        <v>1787</v>
      </c>
      <c r="D35" s="142" t="s">
        <v>1961</v>
      </c>
      <c r="E35" s="314">
        <f>'3. Verificación'!Z75</f>
        <v>0</v>
      </c>
      <c r="F35" s="366"/>
      <c r="G35" s="366"/>
      <c r="H35" s="366"/>
      <c r="I35" s="366"/>
      <c r="J35" s="366"/>
      <c r="K35" s="366"/>
      <c r="L35" s="366"/>
      <c r="M35" s="366"/>
      <c r="N35" s="366"/>
      <c r="O35" s="366"/>
      <c r="P35" s="366"/>
      <c r="Q35" s="366"/>
      <c r="R35" s="366"/>
      <c r="S35" s="366"/>
      <c r="T35" s="366"/>
      <c r="U35" s="366"/>
      <c r="V35" s="366"/>
      <c r="W35" s="366"/>
      <c r="X35" s="367"/>
      <c r="Y35" s="368"/>
      <c r="Z35" s="369"/>
    </row>
    <row r="36" spans="1:26" ht="66" x14ac:dyDescent="0.3">
      <c r="A36" s="374"/>
      <c r="B36" s="376" t="s">
        <v>1962</v>
      </c>
      <c r="C36" s="141" t="s">
        <v>1788</v>
      </c>
      <c r="D36" s="142" t="s">
        <v>1963</v>
      </c>
      <c r="E36" s="314">
        <f>'3. Verificación'!Z78</f>
        <v>0</v>
      </c>
      <c r="F36" s="366"/>
      <c r="G36" s="366"/>
      <c r="H36" s="366"/>
      <c r="I36" s="366"/>
      <c r="J36" s="366"/>
      <c r="K36" s="366"/>
      <c r="L36" s="366"/>
      <c r="M36" s="366"/>
      <c r="N36" s="366"/>
      <c r="O36" s="366"/>
      <c r="P36" s="366"/>
      <c r="Q36" s="366"/>
      <c r="R36" s="366"/>
      <c r="S36" s="366"/>
      <c r="T36" s="366"/>
      <c r="U36" s="366"/>
      <c r="V36" s="366"/>
      <c r="W36" s="366"/>
      <c r="X36" s="367"/>
      <c r="Y36" s="368"/>
      <c r="Z36" s="369"/>
    </row>
    <row r="37" spans="1:26" ht="66" x14ac:dyDescent="0.3">
      <c r="A37" s="374"/>
      <c r="B37" s="378"/>
      <c r="C37" s="141" t="s">
        <v>1789</v>
      </c>
      <c r="D37" s="142" t="s">
        <v>1964</v>
      </c>
      <c r="E37" s="314">
        <f>'3. Verificación'!Z79</f>
        <v>0</v>
      </c>
      <c r="F37" s="366"/>
      <c r="G37" s="366"/>
      <c r="H37" s="366"/>
      <c r="I37" s="366"/>
      <c r="J37" s="366"/>
      <c r="K37" s="366"/>
      <c r="L37" s="366"/>
      <c r="M37" s="366"/>
      <c r="N37" s="366"/>
      <c r="O37" s="366"/>
      <c r="P37" s="366"/>
      <c r="Q37" s="366"/>
      <c r="R37" s="366"/>
      <c r="S37" s="366"/>
      <c r="T37" s="366"/>
      <c r="U37" s="366"/>
      <c r="V37" s="366"/>
      <c r="W37" s="366"/>
      <c r="X37" s="367"/>
      <c r="Y37" s="368"/>
      <c r="Z37" s="369"/>
    </row>
    <row r="38" spans="1:26" ht="49.5" x14ac:dyDescent="0.3">
      <c r="A38" s="374"/>
      <c r="B38" s="378"/>
      <c r="C38" s="141" t="s">
        <v>1790</v>
      </c>
      <c r="D38" s="142" t="s">
        <v>1965</v>
      </c>
      <c r="E38" s="314">
        <f>'3. Verificación'!Z80</f>
        <v>0</v>
      </c>
      <c r="F38" s="366"/>
      <c r="G38" s="366"/>
      <c r="H38" s="366"/>
      <c r="I38" s="366"/>
      <c r="J38" s="366"/>
      <c r="K38" s="366"/>
      <c r="L38" s="366"/>
      <c r="M38" s="366"/>
      <c r="N38" s="366"/>
      <c r="O38" s="366"/>
      <c r="P38" s="366"/>
      <c r="Q38" s="366"/>
      <c r="R38" s="366"/>
      <c r="S38" s="366"/>
      <c r="T38" s="366"/>
      <c r="U38" s="366"/>
      <c r="V38" s="366"/>
      <c r="W38" s="366"/>
      <c r="X38" s="367"/>
      <c r="Y38" s="368"/>
      <c r="Z38" s="369"/>
    </row>
    <row r="39" spans="1:26" ht="33" x14ac:dyDescent="0.3">
      <c r="A39" s="375"/>
      <c r="B39" s="377"/>
      <c r="C39" s="141" t="s">
        <v>1791</v>
      </c>
      <c r="D39" s="142" t="s">
        <v>1966</v>
      </c>
      <c r="E39" s="314">
        <f>'3. Verificación'!Z81</f>
        <v>0</v>
      </c>
      <c r="F39" s="366"/>
      <c r="G39" s="366"/>
      <c r="H39" s="366"/>
      <c r="I39" s="366"/>
      <c r="J39" s="366"/>
      <c r="K39" s="366"/>
      <c r="L39" s="366"/>
      <c r="M39" s="366"/>
      <c r="N39" s="366"/>
      <c r="O39" s="366"/>
      <c r="P39" s="366"/>
      <c r="Q39" s="366"/>
      <c r="R39" s="366"/>
      <c r="S39" s="366"/>
      <c r="T39" s="366"/>
      <c r="U39" s="366"/>
      <c r="V39" s="366"/>
      <c r="W39" s="366"/>
      <c r="X39" s="367"/>
      <c r="Y39" s="368"/>
      <c r="Z39" s="369"/>
    </row>
    <row r="40" spans="1:26" x14ac:dyDescent="0.3">
      <c r="A40" s="317"/>
    </row>
    <row r="41" spans="1:26" x14ac:dyDescent="0.3">
      <c r="A41" s="317"/>
    </row>
    <row r="42" spans="1:26" x14ac:dyDescent="0.3">
      <c r="A42" s="317"/>
    </row>
  </sheetData>
  <sheetProtection algorithmName="SHA-512" hashValue="6SmOTxok4p+LZWPTy/KWrqTi02UMtVYqXH6bjwWJl4Ly4ou2j50xndzFV0tEejROl3xTPz99sLPMCPUGOZtA0Q==" saltValue="UJ3NaHpXBeLx0LmleFvrxw==" spinCount="100000" sheet="1" objects="1" scenarios="1"/>
  <mergeCells count="25">
    <mergeCell ref="A1:A2"/>
    <mergeCell ref="B1:B2"/>
    <mergeCell ref="C1:C2"/>
    <mergeCell ref="Y1:Y2"/>
    <mergeCell ref="Z1:Z2"/>
    <mergeCell ref="H1:S1"/>
    <mergeCell ref="T1:X1"/>
    <mergeCell ref="D1:D2"/>
    <mergeCell ref="E1:E2"/>
    <mergeCell ref="F1:G1"/>
    <mergeCell ref="A3:A6"/>
    <mergeCell ref="A34:A39"/>
    <mergeCell ref="B34:B35"/>
    <mergeCell ref="B11:B13"/>
    <mergeCell ref="B14:B18"/>
    <mergeCell ref="A7:A18"/>
    <mergeCell ref="B19:B21"/>
    <mergeCell ref="B22:B23"/>
    <mergeCell ref="B24:B26"/>
    <mergeCell ref="B28:B29"/>
    <mergeCell ref="B30:B33"/>
    <mergeCell ref="A19:A33"/>
    <mergeCell ref="B3:B6"/>
    <mergeCell ref="B7:B10"/>
    <mergeCell ref="B36:B39"/>
  </mergeCells>
  <conditionalFormatting sqref="E3:E39">
    <cfRule type="cellIs" dxfId="0" priority="1" operator="equal">
      <formula>"a. No"</formula>
    </cfRule>
  </conditionalFormatting>
  <pageMargins left="0.23622047244094488" right="0.23622047244094488" top="0.3543307086614173" bottom="0.15748031496062992" header="0" footer="0"/>
  <pageSetup scale="46" fitToHeight="0" orientation="landscape" verticalDpi="0"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dimension ref="A1:KD7"/>
  <sheetViews>
    <sheetView topLeftCell="A5" zoomScaleNormal="100" workbookViewId="0">
      <selection activeCell="G23" sqref="G23"/>
    </sheetView>
  </sheetViews>
  <sheetFormatPr baseColWidth="10" defaultColWidth="11.42578125" defaultRowHeight="15" x14ac:dyDescent="0.25"/>
  <cols>
    <col min="1" max="1" width="15.28515625" style="325" customWidth="1"/>
    <col min="2" max="2" width="11.42578125" style="325"/>
    <col min="3" max="3" width="11.5703125" style="325" bestFit="1" customWidth="1"/>
    <col min="4" max="4" width="15.42578125" style="325" customWidth="1"/>
    <col min="5" max="5" width="11.5703125" style="325" bestFit="1" customWidth="1"/>
    <col min="6" max="6" width="19.5703125" style="325" customWidth="1"/>
    <col min="7" max="7" width="18.5703125" style="325" customWidth="1"/>
    <col min="8" max="8" width="11.5703125" style="325" bestFit="1" customWidth="1"/>
    <col min="9" max="9" width="20.42578125" style="325" bestFit="1" customWidth="1"/>
    <col min="10" max="10" width="11.5703125" style="325" bestFit="1" customWidth="1"/>
    <col min="11" max="11" width="19" style="325" customWidth="1"/>
    <col min="12" max="16" width="11.5703125" style="325" bestFit="1" customWidth="1"/>
    <col min="17" max="17" width="11.42578125" style="325"/>
    <col min="18" max="18" width="16.28515625" style="325" bestFit="1" customWidth="1"/>
    <col min="19" max="22" width="16" style="325" customWidth="1"/>
    <col min="23" max="26" width="20.42578125" style="325" bestFit="1" customWidth="1"/>
    <col min="27" max="27" width="20.28515625" style="325" customWidth="1"/>
    <col min="28" max="28" width="20.42578125" style="325" bestFit="1" customWidth="1"/>
    <col min="29" max="29" width="11.5703125" style="325" bestFit="1" customWidth="1"/>
    <col min="30" max="31" width="11.42578125" style="325"/>
    <col min="32" max="32" width="20.42578125" style="325" bestFit="1" customWidth="1"/>
    <col min="33" max="33" width="23.7109375" style="325" customWidth="1"/>
    <col min="34" max="35" width="20.42578125" style="325" bestFit="1" customWidth="1"/>
    <col min="36" max="36" width="11.5703125" style="325" bestFit="1" customWidth="1"/>
    <col min="37" max="38" width="20.42578125" style="325" bestFit="1" customWidth="1"/>
    <col min="39" max="48" width="11.5703125" style="325" bestFit="1" customWidth="1"/>
    <col min="49" max="52" width="16.28515625" style="325" bestFit="1" customWidth="1"/>
    <col min="53" max="53" width="16" style="325" customWidth="1"/>
    <col min="54" max="54" width="16.28515625" style="325" bestFit="1" customWidth="1"/>
    <col min="55" max="69" width="16" style="325" customWidth="1"/>
    <col min="70" max="70" width="18.42578125" style="325" bestFit="1" customWidth="1"/>
    <col min="71" max="71" width="18.28515625" style="325" bestFit="1" customWidth="1"/>
    <col min="72" max="72" width="19.28515625" style="325" bestFit="1" customWidth="1"/>
    <col min="73" max="73" width="18.42578125" style="325" bestFit="1" customWidth="1"/>
    <col min="74" max="75" width="15.42578125" style="325" customWidth="1"/>
    <col min="76" max="76" width="14.5703125" style="325" customWidth="1"/>
    <col min="77" max="156" width="22.28515625" style="325" customWidth="1"/>
    <col min="157" max="157" width="17.42578125" style="325" customWidth="1"/>
    <col min="158" max="158" width="19.5703125" style="325" customWidth="1"/>
    <col min="159" max="159" width="18.42578125" style="325" bestFit="1" customWidth="1"/>
    <col min="160" max="160" width="17" style="325" customWidth="1"/>
    <col min="161" max="168" width="18.42578125" style="325" bestFit="1" customWidth="1"/>
    <col min="169" max="169" width="20.42578125" style="325" bestFit="1" customWidth="1"/>
    <col min="170" max="172" width="16.28515625" style="325" bestFit="1" customWidth="1"/>
    <col min="173" max="173" width="20.42578125" style="325" bestFit="1" customWidth="1"/>
    <col min="174" max="174" width="18.42578125" style="325" bestFit="1" customWidth="1"/>
    <col min="175" max="175" width="20.42578125" style="325" bestFit="1" customWidth="1"/>
    <col min="176" max="176" width="18.42578125" style="325" bestFit="1" customWidth="1"/>
    <col min="177" max="177" width="20" style="325" bestFit="1" customWidth="1"/>
    <col min="178" max="178" width="18.42578125" style="325" bestFit="1" customWidth="1"/>
    <col min="179" max="179" width="18.28515625" style="325" customWidth="1"/>
    <col min="180" max="185" width="18.42578125" style="325" bestFit="1" customWidth="1"/>
    <col min="186" max="186" width="20.42578125" style="325" bestFit="1" customWidth="1"/>
    <col min="187" max="194" width="18.42578125" style="325" bestFit="1" customWidth="1"/>
    <col min="195" max="195" width="11.5703125" style="325" bestFit="1" customWidth="1"/>
    <col min="196" max="196" width="18.42578125" style="325" bestFit="1" customWidth="1"/>
    <col min="197" max="199" width="11.5703125" style="325" bestFit="1" customWidth="1"/>
    <col min="200" max="204" width="13" style="325" customWidth="1"/>
    <col min="205" max="206" width="16.28515625" style="325" bestFit="1" customWidth="1"/>
    <col min="207" max="207" width="11.5703125" style="325" bestFit="1" customWidth="1"/>
    <col min="208" max="213" width="16.28515625" style="325" bestFit="1" customWidth="1"/>
    <col min="214" max="214" width="25.5703125" style="325" customWidth="1"/>
    <col min="215" max="216" width="16.28515625" style="325" bestFit="1" customWidth="1"/>
    <col min="217" max="231" width="11.5703125" style="325" bestFit="1" customWidth="1"/>
    <col min="232" max="232" width="20.42578125" style="325" customWidth="1"/>
    <col min="233" max="253" width="11.5703125" style="325" bestFit="1" customWidth="1"/>
    <col min="254" max="254" width="18.28515625" style="325" bestFit="1" customWidth="1"/>
    <col min="255" max="255" width="18.42578125" style="325" bestFit="1" customWidth="1"/>
    <col min="256" max="256" width="18.28515625" style="325" bestFit="1" customWidth="1"/>
    <col min="257" max="259" width="18.42578125" style="325" bestFit="1" customWidth="1"/>
    <col min="260" max="260" width="11.42578125" style="325"/>
    <col min="261" max="262" width="11.5703125" style="325" bestFit="1" customWidth="1"/>
    <col min="263" max="263" width="11.42578125" style="325"/>
    <col min="264" max="272" width="11.5703125" style="325" bestFit="1" customWidth="1"/>
    <col min="273" max="273" width="11.42578125" style="325"/>
    <col min="274" max="280" width="11.5703125" style="325" bestFit="1" customWidth="1"/>
    <col min="281" max="281" width="13.28515625" style="325" customWidth="1"/>
    <col min="282" max="282" width="16.42578125" style="325" customWidth="1"/>
    <col min="283" max="285" width="11.5703125" style="325" bestFit="1" customWidth="1"/>
    <col min="286" max="286" width="14.5703125" style="325" customWidth="1"/>
    <col min="287" max="287" width="14" style="325" customWidth="1"/>
    <col min="288" max="290" width="11.5703125" style="325" bestFit="1" customWidth="1"/>
    <col min="291" max="16384" width="11.42578125" style="325"/>
  </cols>
  <sheetData>
    <row r="1" spans="1:290" ht="15.75" hidden="1" thickBot="1" x14ac:dyDescent="0.3">
      <c r="A1" s="325" t="s">
        <v>2104</v>
      </c>
      <c r="B1" s="325" t="s">
        <v>2105</v>
      </c>
      <c r="C1" s="325" t="s">
        <v>2106</v>
      </c>
      <c r="D1" s="325" t="s">
        <v>2107</v>
      </c>
      <c r="E1" s="325" t="s">
        <v>2108</v>
      </c>
      <c r="F1" s="325" t="s">
        <v>2109</v>
      </c>
      <c r="G1" s="325" t="s">
        <v>2110</v>
      </c>
      <c r="H1" s="325" t="s">
        <v>2111</v>
      </c>
      <c r="I1" s="325" t="s">
        <v>2112</v>
      </c>
      <c r="J1" s="325" t="s">
        <v>2113</v>
      </c>
      <c r="K1" s="325" t="s">
        <v>2114</v>
      </c>
      <c r="L1" s="325" t="e">
        <f>+'1. Inscripción'!#REF!</f>
        <v>#REF!</v>
      </c>
      <c r="M1" s="325">
        <f>+'3. Verificación'!J127</f>
        <v>0</v>
      </c>
      <c r="N1" s="325" t="s">
        <v>2115</v>
      </c>
      <c r="W1" s="325" t="s">
        <v>2116</v>
      </c>
      <c r="X1" s="325" t="s">
        <v>2117</v>
      </c>
      <c r="Y1" s="325" t="s">
        <v>2118</v>
      </c>
      <c r="Z1" s="325" t="s">
        <v>2119</v>
      </c>
      <c r="AB1" s="325" t="s">
        <v>2120</v>
      </c>
      <c r="AC1" s="325" t="s">
        <v>2110</v>
      </c>
      <c r="AD1" s="325" t="s">
        <v>2121</v>
      </c>
      <c r="AE1" s="325" t="s">
        <v>2122</v>
      </c>
      <c r="AF1" s="325" t="e">
        <f>+'3. Verificación'!#REF!</f>
        <v>#REF!</v>
      </c>
      <c r="AG1" s="325" t="str">
        <f>+'1. Inscripción'!D44</f>
        <v>¿Cuenta con ventas del bien o servicio?</v>
      </c>
      <c r="AH1" s="325" t="e">
        <f>+'1. Inscripción'!#REF!</f>
        <v>#REF!</v>
      </c>
      <c r="AI1" s="325" t="e">
        <f>+'1. Inscripción'!#REF!</f>
        <v>#REF!</v>
      </c>
      <c r="AJ1" s="325" t="e">
        <f>+'1. Inscripción'!#REF!</f>
        <v>#REF!</v>
      </c>
      <c r="AK1" s="325" t="e">
        <f>+'1. Inscripción'!#REF!</f>
        <v>#REF!</v>
      </c>
      <c r="AL1" s="325" t="e">
        <f>+'1. Inscripción'!#REF!</f>
        <v>#REF!</v>
      </c>
      <c r="AM1" s="325">
        <f>+'2. Caracterización'!N55</f>
        <v>0</v>
      </c>
      <c r="AN1" s="325" t="str">
        <f>+'2. Caracterización'!M71</f>
        <v>Personas con discapacidad</v>
      </c>
      <c r="AO1" s="325" t="str">
        <f>+'2. Caracterización'!E71</f>
        <v>Adultos mayores</v>
      </c>
      <c r="AP1" s="325" t="str">
        <f>+'2. Caracterización'!G71</f>
        <v>Madre / Padre cabeza de familia</v>
      </c>
      <c r="BR1" s="325" t="str">
        <f>+'2. Caracterización'!I71</f>
        <v>Conflicto armado interno</v>
      </c>
      <c r="BS1" s="325" t="str">
        <f>+'2. Caracterización'!K71</f>
        <v>Víctimas</v>
      </c>
      <c r="BT1" s="325" t="s">
        <v>2123</v>
      </c>
      <c r="BU1" s="325" t="s">
        <v>2124</v>
      </c>
      <c r="BV1" s="325" t="s">
        <v>2125</v>
      </c>
      <c r="BW1" s="325" t="s">
        <v>2126</v>
      </c>
      <c r="BX1" s="325" t="s">
        <v>2127</v>
      </c>
      <c r="BY1" s="325" t="s">
        <v>2128</v>
      </c>
      <c r="BZ1" s="325" t="s">
        <v>2129</v>
      </c>
      <c r="CA1" s="325" t="s">
        <v>2130</v>
      </c>
      <c r="CB1" s="325" t="s">
        <v>2131</v>
      </c>
      <c r="CC1" s="325" t="s">
        <v>2132</v>
      </c>
      <c r="CD1" s="325" t="s">
        <v>2133</v>
      </c>
      <c r="CE1" s="325" t="s">
        <v>2134</v>
      </c>
      <c r="CF1" s="325" t="s">
        <v>2135</v>
      </c>
      <c r="DJ1" s="325" t="s">
        <v>2136</v>
      </c>
      <c r="DK1" s="325" t="s">
        <v>2137</v>
      </c>
      <c r="DL1" s="325" t="s">
        <v>2138</v>
      </c>
      <c r="DM1" s="325" t="s">
        <v>2139</v>
      </c>
      <c r="DN1" s="325" t="s">
        <v>2140</v>
      </c>
      <c r="DO1" s="325" t="s">
        <v>2141</v>
      </c>
      <c r="DP1" s="325" t="s">
        <v>2142</v>
      </c>
      <c r="DQ1" s="325" t="s">
        <v>2143</v>
      </c>
      <c r="DR1" s="325" t="s">
        <v>2144</v>
      </c>
      <c r="DS1" s="325" t="s">
        <v>2145</v>
      </c>
      <c r="DT1" s="325" t="s">
        <v>2146</v>
      </c>
      <c r="DU1" s="325" t="s">
        <v>2147</v>
      </c>
      <c r="DV1" s="325" t="s">
        <v>2148</v>
      </c>
      <c r="DW1" s="325" t="s">
        <v>2149</v>
      </c>
      <c r="DX1" s="325" t="s">
        <v>2150</v>
      </c>
      <c r="DY1" s="325" t="s">
        <v>2151</v>
      </c>
      <c r="EA1" s="325" t="s">
        <v>2152</v>
      </c>
      <c r="EB1" s="325" t="s">
        <v>2153</v>
      </c>
      <c r="EC1" s="325" t="s">
        <v>2154</v>
      </c>
      <c r="ED1" s="325" t="s">
        <v>2155</v>
      </c>
      <c r="EE1" s="325" t="s">
        <v>2156</v>
      </c>
      <c r="EF1" s="325" t="s">
        <v>2157</v>
      </c>
      <c r="EG1" s="325" t="s">
        <v>2158</v>
      </c>
      <c r="EH1" s="325" t="s">
        <v>2159</v>
      </c>
      <c r="EI1" s="325" t="s">
        <v>2160</v>
      </c>
      <c r="EJ1" s="325" t="s">
        <v>2161</v>
      </c>
      <c r="EK1" s="325" t="s">
        <v>2162</v>
      </c>
      <c r="EL1" s="325" t="s">
        <v>2163</v>
      </c>
      <c r="EM1" s="325" t="s">
        <v>2164</v>
      </c>
      <c r="EN1" s="325" t="s">
        <v>2165</v>
      </c>
      <c r="EO1" s="325" t="s">
        <v>2166</v>
      </c>
      <c r="EP1" s="325" t="s">
        <v>2167</v>
      </c>
      <c r="EQ1" s="325" t="s">
        <v>2168</v>
      </c>
      <c r="ER1" s="325" t="s">
        <v>2169</v>
      </c>
      <c r="ES1" s="325" t="s">
        <v>2170</v>
      </c>
      <c r="ET1" s="325" t="s">
        <v>2171</v>
      </c>
      <c r="EU1" s="325" t="s">
        <v>2172</v>
      </c>
      <c r="EV1" s="325" t="s">
        <v>2173</v>
      </c>
      <c r="EW1" s="325" t="s">
        <v>2174</v>
      </c>
      <c r="EX1" s="325" t="s">
        <v>2175</v>
      </c>
      <c r="EY1" s="325" t="s">
        <v>2176</v>
      </c>
      <c r="EZ1" s="325" t="s">
        <v>2177</v>
      </c>
      <c r="FA1" s="325" t="str">
        <f>+'1. Inscripción'!D10</f>
        <v>Tipo de persona</v>
      </c>
      <c r="FB1" s="325" t="e">
        <f>+'1. Inscripción'!#REF!</f>
        <v>#REF!</v>
      </c>
      <c r="FC1" s="325" t="e">
        <f>+'1. Inscripción'!#REF!</f>
        <v>#REF!</v>
      </c>
      <c r="FD1" s="325" t="e">
        <f>+'1. Inscripción'!#REF!</f>
        <v>#REF!</v>
      </c>
      <c r="FE1" s="325" t="str">
        <f>+'2. Caracterización'!Q55</f>
        <v>Indígena</v>
      </c>
      <c r="FF1" s="325" t="str">
        <f>+'2. Caracterización'!S55</f>
        <v>Migrante</v>
      </c>
      <c r="FG1" s="325">
        <f>+'2. Caracterización'!U55</f>
        <v>0</v>
      </c>
      <c r="FH1" s="325" t="e">
        <f>+'2. Caracterización'!#REF!</f>
        <v>#REF!</v>
      </c>
      <c r="FI1" s="325" t="e">
        <f>+'2. Caracterización'!#REF!</f>
        <v>#REF!</v>
      </c>
      <c r="FJ1" s="325" t="e">
        <f>+'2. Caracterización'!#REF!</f>
        <v>#REF!</v>
      </c>
      <c r="FK1" s="325">
        <f>+'2. Caracterización'!W71</f>
        <v>0</v>
      </c>
      <c r="FL1" s="325">
        <f>+'2. Caracterización'!Y71</f>
        <v>0</v>
      </c>
      <c r="FM1" s="325">
        <f>+'2. Caracterización'!AA71</f>
        <v>0</v>
      </c>
      <c r="FN1" s="325">
        <f>+'2. Caracterización'!AC71</f>
        <v>0</v>
      </c>
      <c r="FO1" s="325" t="e">
        <f>+'2. Caracterización'!#REF!</f>
        <v>#REF!</v>
      </c>
      <c r="FP1" s="325" t="e">
        <f>+'2. Caracterización'!#REF!</f>
        <v>#REF!</v>
      </c>
      <c r="FQ1" s="325" t="str">
        <f>+'2. Caracterización'!L81</f>
        <v>No de personal permanente o por prestación de servicios</v>
      </c>
      <c r="FR1" s="325" t="e">
        <f>+'2. Caracterización'!#REF!</f>
        <v>#REF!</v>
      </c>
      <c r="FS1" s="325" t="e">
        <f>+'2. Caracterización'!#REF!</f>
        <v>#REF!</v>
      </c>
      <c r="FT1" s="325" t="e">
        <f>+'2. Caracterización'!#REF!</f>
        <v>#REF!</v>
      </c>
      <c r="FU1" s="325">
        <f>+'2. Caracterización'!I92</f>
        <v>0</v>
      </c>
      <c r="FV1" s="325" t="e">
        <f>+'2. Caracterización'!#REF!</f>
        <v>#REF!</v>
      </c>
      <c r="FX1" s="325" t="e">
        <f>+'2. Caracterización'!#REF!</f>
        <v>#REF!</v>
      </c>
      <c r="FY1" s="325">
        <f>+'2. Caracterización'!N55</f>
        <v>0</v>
      </c>
      <c r="GA1" s="325" t="str">
        <f>+'2. Caracterización'!Q55</f>
        <v>Indígena</v>
      </c>
      <c r="GB1" s="325" t="str">
        <f>+'2. Caracterización'!S55</f>
        <v>Migrante</v>
      </c>
      <c r="GC1" s="325">
        <f>+'2. Caracterización'!U55</f>
        <v>0</v>
      </c>
      <c r="GD1" s="325" t="e">
        <f>+'2. Caracterización'!#REF!</f>
        <v>#REF!</v>
      </c>
      <c r="GE1" s="325" t="e">
        <f>+'2. Caracterización'!#REF!</f>
        <v>#REF!</v>
      </c>
      <c r="GF1" s="325" t="e">
        <f>+'2. Caracterización'!#REF!</f>
        <v>#REF!</v>
      </c>
      <c r="GG1" s="325" t="str">
        <f>+'2. Caracterización'!E71</f>
        <v>Adultos mayores</v>
      </c>
      <c r="GH1" s="325" t="str">
        <f>+'2. Caracterización'!G71</f>
        <v>Madre / Padre cabeza de familia</v>
      </c>
      <c r="GI1" s="325" t="str">
        <f>+'2. Caracterización'!I71</f>
        <v>Conflicto armado interno</v>
      </c>
      <c r="GJ1" s="325" t="str">
        <f>+'2. Caracterización'!K71</f>
        <v>Víctimas</v>
      </c>
      <c r="GK1" s="325" t="str">
        <f>+'2. Caracterización'!M71</f>
        <v>Personas con discapacidad</v>
      </c>
      <c r="GL1" s="325">
        <f>+'2. Caracterización'!W71</f>
        <v>0</v>
      </c>
      <c r="GM1" s="325">
        <f>+'2. Caracterización'!Y71</f>
        <v>0</v>
      </c>
      <c r="GN1" s="325">
        <f>+'2. Caracterización'!AA71</f>
        <v>0</v>
      </c>
      <c r="GO1" s="325">
        <f>+'2. Caracterización'!AC71</f>
        <v>0</v>
      </c>
      <c r="GP1" s="325" t="str">
        <f>+'1. Inscripción'!S24</f>
        <v>Cámara de comercio</v>
      </c>
      <c r="GQ1" s="325" t="str">
        <f>+'1. Inscripción'!D16</f>
        <v>Registro Único Tributario RUT</v>
      </c>
      <c r="GR1" s="325" t="str">
        <f>+'1. Inscripción'!D30</f>
        <v>Página Web</v>
      </c>
      <c r="GS1" s="325" t="str">
        <f>+'1. Inscripción'!K30</f>
        <v>1.1.18  Redes sociales</v>
      </c>
      <c r="GT1" s="325">
        <f>+'1. Inscripción'!O30</f>
        <v>0</v>
      </c>
      <c r="GU1" s="325">
        <f>+'1. Inscripción'!S30</f>
        <v>0</v>
      </c>
      <c r="GV1" s="325" t="str">
        <f>+'1. Inscripción'!R18</f>
        <v>No. de documento</v>
      </c>
      <c r="GW1" s="325" t="str">
        <f>+'1. Inscripción'!R22</f>
        <v>Teléfono celular de contacto</v>
      </c>
      <c r="GX1" s="325" t="s">
        <v>2178</v>
      </c>
      <c r="GY1" s="325" t="e">
        <f>+'1. Inscripción'!#REF!</f>
        <v>#REF!</v>
      </c>
      <c r="GZ1" s="325" t="e">
        <f>+#REF!</f>
        <v>#REF!</v>
      </c>
      <c r="HA1" s="325" t="e">
        <f>+#REF!</f>
        <v>#REF!</v>
      </c>
      <c r="HB1" s="325" t="e">
        <f>+#REF!</f>
        <v>#REF!</v>
      </c>
      <c r="HC1" s="325" t="e">
        <f>+#REF!</f>
        <v>#REF!</v>
      </c>
      <c r="HD1" s="325" t="s">
        <v>1538</v>
      </c>
      <c r="HE1" s="325" t="e">
        <f>+#REF!</f>
        <v>#REF!</v>
      </c>
      <c r="HF1" s="325" t="e">
        <f>+#REF!</f>
        <v>#REF!</v>
      </c>
      <c r="HG1" s="325" t="e">
        <f>+#REF!</f>
        <v>#REF!</v>
      </c>
      <c r="HH1" s="325" t="e">
        <f>+#REF!</f>
        <v>#REF!</v>
      </c>
      <c r="HI1" s="325">
        <f>+'2. Caracterización'!AD15</f>
        <v>0</v>
      </c>
      <c r="HJ1" s="325" t="e">
        <f>+'2. Caracterización'!#REF!</f>
        <v>#REF!</v>
      </c>
      <c r="HK1" s="326" t="e">
        <f>+'2. Caracterización'!#REF!</f>
        <v>#REF!</v>
      </c>
      <c r="HL1" s="325" t="e">
        <f>+'2. Caracterización'!#REF!</f>
        <v>#REF!</v>
      </c>
      <c r="HM1" s="325" t="str">
        <f>+'2. Caracterización'!C23</f>
        <v xml:space="preserve">2.2.1  </v>
      </c>
      <c r="HN1" s="325" t="e">
        <f>+'2. Caracterización'!#REF!</f>
        <v>#REF!</v>
      </c>
      <c r="HO1" s="325" t="e">
        <f>+'2. Caracterización'!#REF!</f>
        <v>#REF!</v>
      </c>
      <c r="HP1" s="325" t="e">
        <f>+'2. Caracterización'!#REF!</f>
        <v>#REF!</v>
      </c>
      <c r="HQ1" s="325" t="e">
        <f>+'2. Caracterización'!#REF!</f>
        <v>#REF!</v>
      </c>
      <c r="HS1" s="325" t="e">
        <f>+'2. Caracterización'!#REF!</f>
        <v>#REF!</v>
      </c>
      <c r="HT1" s="325" t="str">
        <f>+'2. Caracterización'!C97</f>
        <v>De manera directa ¿Cuantas familias se benefician de la actividad del negocio?</v>
      </c>
      <c r="HV1" s="325" t="e">
        <f>+'2. Caracterización'!#REF!</f>
        <v>#REF!</v>
      </c>
      <c r="HW1" s="325" t="e">
        <f>+'2. Caracterización'!#REF!</f>
        <v>#REF!</v>
      </c>
      <c r="HX1" s="325" t="str">
        <f>+'3. Verificación'!D17</f>
        <v>¿El modelo de negocio de la empresa está orientado hacia la sostenibilidad y la generación de triple impacto positivo (económico, ambiental y social)?</v>
      </c>
      <c r="HY1" s="325" t="e">
        <f>+'3. Verificación'!#REF!</f>
        <v>#REF!</v>
      </c>
      <c r="HZ1" s="325" t="str">
        <f>+'3. Verificación'!D23</f>
        <v>¿Cuenta con estrategias de enfoque diferencial para la contratación de empleados?</v>
      </c>
      <c r="IA1" s="325" t="str">
        <f>+'3. Verificación'!D24</f>
        <v>¿Cuenta con Sistema de Seguridad y Salud en el trabajo?</v>
      </c>
      <c r="IB1" s="325" t="e">
        <f>+'3. Verificación'!#REF!</f>
        <v>#REF!</v>
      </c>
      <c r="IC1" s="325" t="str">
        <f>+'3. Verificación'!D29</f>
        <v>¿Genera procedimientos de encadenamiento comercial y negocios inclusivos con proveedores verdes?</v>
      </c>
      <c r="ID1" s="325" t="str">
        <f>+'3. Verificación'!D30</f>
        <v>¿Genera encadenamientos comerciales bajo políticas y estrategias con enfoque diferencial, características particulares en razón a la etapa del ciclo vital, género, orientación sexual, identidad de género, pertenencia étnica, discapacidad, jefatura familiar, conflicto armado interno, migrante, entre otras?</v>
      </c>
      <c r="IE1" s="325" t="str">
        <f>+'3. Verificación'!D31</f>
        <v>¿Se realizan campañas, planes, estrategias en donde se promueven estilos de vida y prácticas de consumo consciente y en armonía con la naturaleza, economía circular?</v>
      </c>
      <c r="IF1" s="325" t="str">
        <f>+'3. Verificación'!D34</f>
        <v>¿Se desarrollan prácticas para comunicarse y conocer el grado de satisfacción de; comunidad aledaña, consumidores, empleados, socios u otros frente a las prácticas productivas y organizacionales del negocio?</v>
      </c>
      <c r="IG1" s="325" t="e">
        <f>+'3. Verificación'!#REF!</f>
        <v>#REF!</v>
      </c>
      <c r="IH1" s="325" t="e">
        <f>+'3. Verificación'!#REF!</f>
        <v>#REF!</v>
      </c>
      <c r="II1" s="325" t="str">
        <f>+'3. Verificación'!D38</f>
        <v xml:space="preserve">¿Desarrolla alianzas estratégicas, procesos de articulación y/o gestión para vincularse como aportante a proyectos o programas con enfoque social para el mejoramiento comunitario, resolución de conflictos sociales, de organizaciones sociales, economía solidaria, entre otros? </v>
      </c>
      <c r="IJ1" s="325" t="str">
        <f>+'3. Verificación'!D44</f>
        <v>¿Cómo contribuye el negocio en la conservación y/o preservación de los servicios ecosistémicos en el área de influencia directa y/o indirecta?</v>
      </c>
      <c r="IM1" s="325" t="str">
        <f>+'3. Verificación'!D49</f>
        <v>¿El negocio identifica impactos ambientales negativos a lo largo de la cadena productiva para la generación del bien o prestación del servicio?</v>
      </c>
      <c r="IN1" s="325" t="str">
        <f>+'3. Verificación'!D50</f>
        <v>¿Realiza gestión para sustituir los empaques y embalajes convencionales, por materiales biodegradables o de baja carga contaminante para el empaque o embalaje del producto final?</v>
      </c>
      <c r="IO1" s="325" t="e">
        <f>+'3. Verificación'!#REF!</f>
        <v>#REF!</v>
      </c>
      <c r="IR1" s="325" t="str">
        <f>+'3. Verificación'!D53</f>
        <v>¿El producto o servicio cuenta con ficha técnica?</v>
      </c>
      <c r="IS1" s="325" t="e">
        <f>+'3. Verificación'!#REF!</f>
        <v>#REF!</v>
      </c>
    </row>
    <row r="2" spans="1:290" ht="15.75" hidden="1" thickBot="1" x14ac:dyDescent="0.3">
      <c r="C2" s="325">
        <f>+'1. Inscripción'!G8</f>
        <v>0</v>
      </c>
      <c r="D2" s="325">
        <f>+'1. Inscripción'!F12</f>
        <v>0</v>
      </c>
      <c r="E2" s="325" t="e">
        <f>+VLOOKUP($F$2,'Listas caracterización'!I3:$J$1141,2)</f>
        <v>#REF!</v>
      </c>
      <c r="F2" s="325" t="e">
        <f>+#REF!</f>
        <v>#REF!</v>
      </c>
      <c r="G2" s="325">
        <f>+'1. Inscripción'!O36</f>
        <v>0</v>
      </c>
      <c r="H2" s="325">
        <f>+'1. Inscripción'!G18</f>
        <v>0</v>
      </c>
      <c r="I2" s="325">
        <f>+'1. Inscripción'!G28</f>
        <v>0</v>
      </c>
      <c r="J2" s="325">
        <f>+'1. Inscripción'!T28</f>
        <v>0</v>
      </c>
      <c r="K2" s="325">
        <f>+'1. Inscripción'!G24</f>
        <v>0</v>
      </c>
      <c r="L2" s="327" t="e">
        <f>+'1. Inscripción'!#REF!</f>
        <v>#REF!</v>
      </c>
      <c r="M2" s="328" t="str">
        <f>+'3. Verificación'!N131</f>
        <v>TIPO DE NEGOCIO</v>
      </c>
      <c r="N2" s="325" t="e">
        <f>+VLOOKUP($X$2,'Listas caracterización'!#REF!,2)</f>
        <v>#REF!</v>
      </c>
      <c r="X2" s="325">
        <f>+'1. Inscripción'!O4</f>
        <v>0</v>
      </c>
      <c r="Y2" s="325">
        <f>+'1. Inscripción'!O4</f>
        <v>0</v>
      </c>
      <c r="Z2" s="325" t="e">
        <f>+#REF!</f>
        <v>#REF!</v>
      </c>
      <c r="AB2" s="325" t="e">
        <f>+'1. Inscripción'!#REF!</f>
        <v>#REF!</v>
      </c>
      <c r="AC2" s="325" t="e">
        <f>+'1. Inscripción'!#REF!</f>
        <v>#REF!</v>
      </c>
      <c r="AE2" s="325" t="s">
        <v>2179</v>
      </c>
      <c r="AF2" s="325" t="e">
        <f>+'3. Verificación'!#REF!</f>
        <v>#REF!</v>
      </c>
      <c r="AG2" s="325">
        <f>+'1. Inscripción'!G44</f>
        <v>0</v>
      </c>
      <c r="AH2" s="327" t="e">
        <f>+'1. Inscripción'!#REF!</f>
        <v>#REF!</v>
      </c>
      <c r="AI2" s="327" t="e">
        <f>+'1. Inscripción'!#REF!</f>
        <v>#REF!</v>
      </c>
      <c r="AJ2" s="327" t="e">
        <f>+'1. Inscripción'!#REF!</f>
        <v>#REF!</v>
      </c>
      <c r="AK2" s="327" t="e">
        <f>+'1. Inscripción'!#REF!</f>
        <v>#REF!</v>
      </c>
      <c r="AL2" s="327" t="e">
        <f>+'1. Inscripción'!#REF!</f>
        <v>#REF!</v>
      </c>
      <c r="AM2" s="325">
        <f>+'2. Caracterización'!I56</f>
        <v>0</v>
      </c>
      <c r="AN2" s="325">
        <f>+'2. Caracterización'!M72</f>
        <v>0</v>
      </c>
      <c r="AO2" s="325">
        <f>+'2. Caracterización'!E72</f>
        <v>0</v>
      </c>
      <c r="AP2" s="325">
        <f>+'2. Caracterización'!G72</f>
        <v>0</v>
      </c>
      <c r="BR2" s="325">
        <f>+'2. Caracterización'!I72</f>
        <v>0</v>
      </c>
      <c r="BS2" s="325">
        <f>+'2. Caracterización'!K72</f>
        <v>0</v>
      </c>
      <c r="BT2" s="325">
        <f>+FE2+FF2+FG2</f>
        <v>0</v>
      </c>
      <c r="BU2" s="325" t="e">
        <f>+VLOOKUP($F$2,'Listas caracterización'!$I$3:$L$1141,4)</f>
        <v>#REF!</v>
      </c>
      <c r="BV2" s="325" t="e">
        <f>+#REF!</f>
        <v>#REF!</v>
      </c>
      <c r="BW2" s="325" t="e">
        <f>+#REF!</f>
        <v>#REF!</v>
      </c>
      <c r="BX2" s="325">
        <f>+'3. Verificación'!M14</f>
        <v>0</v>
      </c>
      <c r="BY2" s="325">
        <f>+'3. Verificación'!M15</f>
        <v>0</v>
      </c>
      <c r="BZ2" s="329" t="e">
        <f>+'2. Caracterización'!#REF!</f>
        <v>#REF!</v>
      </c>
      <c r="CB2" s="325" t="e">
        <f>+'3. Verificación'!#REF!</f>
        <v>#REF!</v>
      </c>
      <c r="CD2" s="325">
        <f>+'3. Verificación'!O42</f>
        <v>0</v>
      </c>
      <c r="CE2" s="325" t="e">
        <f>+#REF!</f>
        <v>#REF!</v>
      </c>
      <c r="CF2" s="325">
        <f>+'3. Verificación'!M44</f>
        <v>0</v>
      </c>
      <c r="DJ2" s="325">
        <f>+'3. Verificación'!M46</f>
        <v>0</v>
      </c>
      <c r="DL2" s="325">
        <f>+'3. Verificación'!M49</f>
        <v>0</v>
      </c>
      <c r="DN2" s="325">
        <f>+'3. Verificación'!M50</f>
        <v>0</v>
      </c>
      <c r="DO2" s="325" t="e">
        <f>+'3. Verificación'!#REF!</f>
        <v>#REF!</v>
      </c>
      <c r="DP2" s="325">
        <f>+'3. Verificación'!M53</f>
        <v>0</v>
      </c>
      <c r="DQ2" s="325" t="e">
        <f>+'3. Verificación'!#REF!</f>
        <v>#REF!</v>
      </c>
      <c r="DT2" s="325">
        <f>+'3. Verificación'!M58</f>
        <v>0</v>
      </c>
      <c r="DU2" s="325">
        <f>+'3. Verificación'!M62</f>
        <v>0</v>
      </c>
      <c r="DV2" s="325">
        <f>+'3. Verificación'!M61</f>
        <v>0</v>
      </c>
      <c r="DW2" s="325" t="e">
        <f>+'3. Verificación'!#REF!</f>
        <v>#REF!</v>
      </c>
      <c r="DY2" s="325">
        <f>+'3. Verificación'!M66</f>
        <v>0</v>
      </c>
      <c r="EB2" s="325">
        <f>+'3. Verificación'!M65</f>
        <v>0</v>
      </c>
      <c r="EC2" s="325">
        <f>+'3. Verificación'!M67</f>
        <v>0</v>
      </c>
      <c r="ED2" s="325">
        <f>+'3. Verificación'!M68</f>
        <v>0</v>
      </c>
      <c r="EF2" s="325" t="e">
        <f>+'3. Verificación'!#REF!</f>
        <v>#REF!</v>
      </c>
      <c r="EH2" s="325">
        <f>+'3. Verificación'!M23</f>
        <v>0</v>
      </c>
      <c r="EI2" s="325">
        <f>+'3. Verificación'!M24</f>
        <v>0</v>
      </c>
      <c r="EJ2" s="325">
        <f>+'3. Verificación'!M31</f>
        <v>0</v>
      </c>
      <c r="EK2" s="330"/>
      <c r="EL2" s="325">
        <f>+'3. Verificación'!M29</f>
        <v>0</v>
      </c>
      <c r="EM2" s="325">
        <f>+'3. Verificación'!M34</f>
        <v>0</v>
      </c>
      <c r="EN2" s="325">
        <f>+'3. Verificación'!M38</f>
        <v>0</v>
      </c>
      <c r="EO2" s="325" t="e">
        <f>+'3. Verificación'!#REF!</f>
        <v>#REF!</v>
      </c>
      <c r="EP2" s="330">
        <f>+'3. Verificación'!M30</f>
        <v>0</v>
      </c>
      <c r="ER2" s="325" t="e">
        <f>+'3. Verificación'!#REF!</f>
        <v>#REF!</v>
      </c>
      <c r="ES2" s="325">
        <f>+'3. Verificación'!M75</f>
        <v>0</v>
      </c>
      <c r="EV2" s="325">
        <f>+'3. Verificación'!M74</f>
        <v>0</v>
      </c>
      <c r="EX2" s="325">
        <f>+'3. Verificación'!M81</f>
        <v>0</v>
      </c>
      <c r="EY2" s="325">
        <f>+'3. Verificación'!M78</f>
        <v>0</v>
      </c>
      <c r="EZ2" s="325">
        <f>+'3. Verificación'!M80</f>
        <v>0</v>
      </c>
      <c r="FA2" s="325">
        <f>+'1. Inscripción'!G10</f>
        <v>0</v>
      </c>
      <c r="FB2" s="325" t="e">
        <f>+'1. Inscripción'!#REF!</f>
        <v>#REF!</v>
      </c>
      <c r="FC2" s="325" t="e">
        <f>+'1. Inscripción'!#REF!</f>
        <v>#REF!</v>
      </c>
      <c r="FD2" s="325" t="e">
        <f>+'1. Inscripción'!#REF!</f>
        <v>#REF!</v>
      </c>
      <c r="FE2" s="325">
        <f>+'2. Caracterización'!K56</f>
        <v>0</v>
      </c>
      <c r="FF2" s="325">
        <f>+'2. Caracterización'!M56</f>
        <v>0</v>
      </c>
      <c r="FG2" s="325">
        <f>+'2. Caracterización'!O56</f>
        <v>0</v>
      </c>
      <c r="FH2" s="325">
        <f>+'2. Caracterización'!Q56</f>
        <v>0</v>
      </c>
      <c r="FI2" s="325">
        <f>+'2. Caracterización'!S56</f>
        <v>0</v>
      </c>
      <c r="FJ2" s="325">
        <f>+'2. Caracterización'!U56</f>
        <v>0</v>
      </c>
      <c r="FK2" s="325">
        <f>+'2. Caracterización'!O72</f>
        <v>0</v>
      </c>
      <c r="FL2" s="325">
        <f>+'2. Caracterización'!Q72</f>
        <v>0</v>
      </c>
      <c r="FM2" s="325">
        <f>+'2. Caracterización'!S72</f>
        <v>0</v>
      </c>
      <c r="FN2" s="325">
        <f>+'2. Caracterización'!U72</f>
        <v>0</v>
      </c>
      <c r="FO2" s="325">
        <f>+'2. Caracterización'!L86</f>
        <v>0</v>
      </c>
      <c r="FP2" s="325">
        <f>+'2. Caracterización'!N86</f>
        <v>0</v>
      </c>
      <c r="FQ2" s="325">
        <f>+'2. Caracterización'!P86</f>
        <v>0</v>
      </c>
      <c r="FR2" s="325" t="e">
        <f>+'2. Caracterización'!#REF!</f>
        <v>#REF!</v>
      </c>
      <c r="FS2" s="325" t="e">
        <f>+'2. Caracterización'!#REF!</f>
        <v>#REF!</v>
      </c>
      <c r="FT2" s="325" t="e">
        <f>+'2. Caracterización'!#REF!</f>
        <v>#REF!</v>
      </c>
      <c r="FU2" s="325" t="e">
        <f>+'2. Caracterización'!#REF!</f>
        <v>#REF!</v>
      </c>
      <c r="FV2" s="325" t="e">
        <f>+'2. Caracterización'!#REF!</f>
        <v>#REF!</v>
      </c>
      <c r="FX2" s="325" t="e">
        <f>+'2. Caracterización'!#REF!</f>
        <v>#REF!</v>
      </c>
      <c r="FY2" s="325">
        <f>+'2. Caracterización'!I58</f>
        <v>0</v>
      </c>
      <c r="GA2" s="325">
        <f>+'2. Caracterización'!K58</f>
        <v>0</v>
      </c>
      <c r="GB2" s="325">
        <f>+'2. Caracterización'!M58</f>
        <v>0</v>
      </c>
      <c r="GC2" s="325">
        <f>+'2. Caracterización'!O58</f>
        <v>0</v>
      </c>
      <c r="GD2" s="325">
        <f>+'2. Caracterización'!Q58</f>
        <v>0</v>
      </c>
      <c r="GE2" s="325">
        <f>+'2. Caracterización'!S58</f>
        <v>0</v>
      </c>
      <c r="GF2" s="325">
        <f>+'2. Caracterización'!U58</f>
        <v>0</v>
      </c>
      <c r="GG2" s="325">
        <f>+'2. Caracterización'!E74</f>
        <v>0</v>
      </c>
      <c r="GH2" s="325">
        <f>+'2. Caracterización'!G74</f>
        <v>0</v>
      </c>
      <c r="GI2" s="325">
        <f>+'2. Caracterización'!I74</f>
        <v>0</v>
      </c>
      <c r="GJ2" s="325">
        <f>+'2. Caracterización'!K74</f>
        <v>0</v>
      </c>
      <c r="GK2" s="325">
        <f>+'2. Caracterización'!M74</f>
        <v>0</v>
      </c>
      <c r="GL2" s="325">
        <f>+'2. Caracterización'!O74</f>
        <v>0</v>
      </c>
      <c r="GM2" s="325">
        <f>+'2. Caracterización'!Q74</f>
        <v>0</v>
      </c>
      <c r="GN2" s="325" t="str">
        <f>+'2. Caracterización'!S74</f>
        <v>TOTALES</v>
      </c>
      <c r="GO2" s="325" t="e">
        <f>+'2. Caracterización'!#REF!</f>
        <v>#REF!</v>
      </c>
      <c r="GP2" s="325">
        <f>+'1. Inscripción'!U24</f>
        <v>0</v>
      </c>
      <c r="GQ2" s="325">
        <f>+'1. Inscripción'!F16</f>
        <v>0</v>
      </c>
      <c r="GR2" s="325">
        <f>+'1. Inscripción'!F30</f>
        <v>0</v>
      </c>
      <c r="GS2" s="325">
        <f>+'1. Inscripción'!K32</f>
        <v>0</v>
      </c>
      <c r="GT2" s="325">
        <f>+'1. Inscripción'!O32</f>
        <v>0</v>
      </c>
      <c r="GU2" s="325">
        <f>+'1. Inscripción'!S32</f>
        <v>0</v>
      </c>
      <c r="GV2" s="325">
        <f>+'1. Inscripción'!T18</f>
        <v>0</v>
      </c>
      <c r="GW2" s="325">
        <f>+'1. Inscripción'!T22</f>
        <v>0</v>
      </c>
      <c r="GX2" s="325">
        <f>+'1. Inscripción'!O36</f>
        <v>0</v>
      </c>
      <c r="GY2" s="325" t="e">
        <f>+'1. Inscripción'!#REF!</f>
        <v>#REF!</v>
      </c>
      <c r="GZ2" s="325" t="e">
        <f>+#REF!</f>
        <v>#REF!</v>
      </c>
      <c r="HA2" s="325" t="e">
        <f>+#REF!</f>
        <v>#REF!</v>
      </c>
      <c r="HB2" s="325" t="e">
        <f>+#REF!</f>
        <v>#REF!</v>
      </c>
      <c r="HC2" s="325" t="e">
        <f>+#REF!</f>
        <v>#REF!</v>
      </c>
      <c r="HD2" s="325" t="e">
        <f>+#REF!</f>
        <v>#REF!</v>
      </c>
      <c r="HE2" s="325" t="e">
        <f>+#REF!</f>
        <v>#REF!</v>
      </c>
      <c r="HF2" s="325" t="e">
        <f>+#REF!</f>
        <v>#REF!</v>
      </c>
      <c r="HG2" s="325" t="e">
        <f>+#REF!</f>
        <v>#REF!</v>
      </c>
      <c r="HH2" s="325" t="e">
        <f>+#REF!</f>
        <v>#REF!</v>
      </c>
      <c r="HI2" s="325">
        <f>+'2. Caracterización'!AB21</f>
        <v>0</v>
      </c>
      <c r="HJ2" s="326" t="str">
        <f>+'2. Caracterización'!D25</f>
        <v xml:space="preserve"> Tamaño de la empresa*</v>
      </c>
      <c r="HK2" s="326" t="e">
        <f>+'2. Caracterización'!#REF!</f>
        <v>#REF!</v>
      </c>
      <c r="HL2" s="325" t="e">
        <f>+'2. Caracterización'!#REF!</f>
        <v>#REF!</v>
      </c>
      <c r="HM2" s="325">
        <f>+'2. Caracterización'!G23</f>
        <v>0</v>
      </c>
      <c r="HN2" s="329" t="e">
        <f>+'2. Caracterización'!#REF!</f>
        <v>#REF!</v>
      </c>
      <c r="HO2" s="326" t="e">
        <f>+'2. Caracterización'!#REF!</f>
        <v>#REF!</v>
      </c>
      <c r="HP2" s="325" t="e">
        <f>+'2. Caracterización'!#REF!</f>
        <v>#REF!</v>
      </c>
      <c r="HQ2" s="325" t="e">
        <f>+'2. Caracterización'!#REF!</f>
        <v>#REF!</v>
      </c>
      <c r="HS2" s="325" t="e">
        <f>+'2. Caracterización'!#REF!</f>
        <v>#REF!</v>
      </c>
      <c r="HT2" s="325" t="e">
        <f>+'2. Caracterización'!#REF!</f>
        <v>#REF!</v>
      </c>
      <c r="HU2" s="325" t="e">
        <f>+'2. Caracterización'!#REF!</f>
        <v>#REF!</v>
      </c>
      <c r="HV2" s="325" t="e">
        <f>+'2. Caracterización'!#REF!</f>
        <v>#REF!</v>
      </c>
      <c r="HW2" s="325" t="e">
        <f>+'2. Caracterización'!#REF!</f>
        <v>#REF!</v>
      </c>
      <c r="HX2" s="325">
        <f>+'3. Verificación'!M17</f>
        <v>0</v>
      </c>
      <c r="HY2" s="325" t="e">
        <f>+'3. Verificación'!#REF!</f>
        <v>#REF!</v>
      </c>
      <c r="HZ2" s="325">
        <f>+'3. Verificación'!M23</f>
        <v>0</v>
      </c>
      <c r="IA2" s="325">
        <f>+'3. Verificación'!M24</f>
        <v>0</v>
      </c>
      <c r="IB2" s="325" t="e">
        <f>+'3. Verificación'!#REF!</f>
        <v>#REF!</v>
      </c>
      <c r="IC2" s="325">
        <f>+'3. Verificación'!M29</f>
        <v>0</v>
      </c>
      <c r="ID2" s="330">
        <f>+'3. Verificación'!M30</f>
        <v>0</v>
      </c>
      <c r="IE2" s="325">
        <f>+'3. Verificación'!M31</f>
        <v>0</v>
      </c>
      <c r="IF2" s="325">
        <f>+'3. Verificación'!M34</f>
        <v>0</v>
      </c>
      <c r="IG2" s="325" t="e">
        <f>+'3. Verificación'!#REF!</f>
        <v>#REF!</v>
      </c>
      <c r="IH2" s="325" t="e">
        <f>+'3. Verificación'!#REF!</f>
        <v>#REF!</v>
      </c>
      <c r="II2" s="325">
        <f>+'3. Verificación'!M38</f>
        <v>0</v>
      </c>
      <c r="IJ2" s="325">
        <f>+'3. Verificación'!M44</f>
        <v>0</v>
      </c>
      <c r="IK2" s="325" t="str">
        <f>+'3. Verificación'!D46</f>
        <v>¿Qué acciones implementa el negocio que permitan la reducción de emisiones de gases de efecto invernadero, mitigar el cambio climático y sus impactos?</v>
      </c>
      <c r="IL2" s="325">
        <f>+'3. Verificación'!M46</f>
        <v>0</v>
      </c>
      <c r="IM2" s="325">
        <f>+'3. Verificación'!M49</f>
        <v>0</v>
      </c>
      <c r="IN2" s="325">
        <f>+'3. Verificación'!M50</f>
        <v>0</v>
      </c>
      <c r="IO2" s="325" t="e">
        <f>+'3. Verificación'!#REF!</f>
        <v>#REF!</v>
      </c>
      <c r="IP2" s="325" t="e">
        <f>+'3. Verificación'!#REF!</f>
        <v>#REF!</v>
      </c>
      <c r="IQ2" s="325" t="e">
        <f>+'3. Verificación'!#REF!</f>
        <v>#REF!</v>
      </c>
      <c r="IR2" s="325">
        <f>+'3. Verificación'!M53</f>
        <v>0</v>
      </c>
      <c r="IS2" s="325" t="e">
        <f>+'3. Verificación'!#REF!</f>
        <v>#REF!</v>
      </c>
    </row>
    <row r="3" spans="1:290" ht="15.75" hidden="1" thickBot="1" x14ac:dyDescent="0.3"/>
    <row r="4" spans="1:290" ht="15.75" hidden="1" thickBot="1" x14ac:dyDescent="0.3">
      <c r="DT4" s="793" t="s">
        <v>1453</v>
      </c>
      <c r="DU4" s="793"/>
      <c r="DV4" s="793"/>
      <c r="DW4" s="793"/>
      <c r="DX4" s="793" t="s">
        <v>2180</v>
      </c>
      <c r="DY4" s="793"/>
      <c r="DZ4" s="793"/>
      <c r="EA4" s="793"/>
      <c r="EB4" s="793"/>
      <c r="EC4" s="793"/>
      <c r="ED4" s="793" t="s">
        <v>2181</v>
      </c>
      <c r="EE4" s="793"/>
      <c r="EF4" s="793"/>
      <c r="EK4" s="793" t="s">
        <v>2182</v>
      </c>
      <c r="EL4" s="793"/>
      <c r="EM4" s="793"/>
      <c r="ER4" s="793" t="s">
        <v>2183</v>
      </c>
      <c r="ES4" s="793"/>
      <c r="ET4" s="793"/>
      <c r="EU4" s="793"/>
      <c r="EV4" s="793" t="s">
        <v>2184</v>
      </c>
      <c r="EW4" s="793"/>
      <c r="EX4" s="793"/>
      <c r="EY4" s="793"/>
      <c r="FB4" s="793" t="s">
        <v>2185</v>
      </c>
      <c r="FC4" s="793"/>
      <c r="FD4" s="793"/>
    </row>
    <row r="5" spans="1:290" ht="15.75" thickBot="1" x14ac:dyDescent="0.3">
      <c r="A5" s="331"/>
      <c r="B5" s="332"/>
      <c r="C5" s="332"/>
      <c r="D5" s="332"/>
      <c r="E5" s="332"/>
      <c r="F5" s="332"/>
      <c r="G5" s="332"/>
      <c r="H5" s="332"/>
      <c r="I5" s="332"/>
      <c r="J5" s="332"/>
      <c r="K5" s="332"/>
      <c r="L5" s="332"/>
      <c r="M5" s="332"/>
      <c r="N5" s="332"/>
      <c r="O5" s="332"/>
      <c r="P5" s="332"/>
      <c r="Q5" s="332"/>
      <c r="R5" s="332"/>
      <c r="S5" s="332"/>
      <c r="T5" s="332"/>
      <c r="U5" s="332"/>
      <c r="V5" s="332"/>
      <c r="W5" s="332"/>
      <c r="X5" s="332"/>
      <c r="Y5" s="332"/>
      <c r="Z5" s="332"/>
      <c r="AA5" s="332"/>
      <c r="AB5" s="332"/>
      <c r="AC5" s="332"/>
      <c r="AD5" s="332"/>
      <c r="AE5" s="332"/>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2"/>
      <c r="CA5" s="332"/>
      <c r="CB5" s="332"/>
      <c r="CC5" s="332"/>
      <c r="CD5" s="332"/>
      <c r="CE5" s="332"/>
      <c r="CF5" s="332"/>
      <c r="CG5" s="332"/>
      <c r="CH5" s="332"/>
      <c r="CI5" s="332"/>
      <c r="CJ5" s="332"/>
      <c r="CK5" s="332"/>
      <c r="CL5" s="332"/>
      <c r="CM5" s="332"/>
      <c r="CN5" s="332"/>
      <c r="CO5" s="332"/>
      <c r="CP5" s="332"/>
      <c r="CQ5" s="332"/>
      <c r="CR5" s="332"/>
      <c r="CS5" s="332"/>
      <c r="CT5" s="332"/>
      <c r="CU5" s="332"/>
      <c r="CV5" s="332"/>
      <c r="CW5" s="332"/>
      <c r="CX5" s="332"/>
      <c r="CY5" s="333" t="str" cm="1">
        <f t="array" ref="CY5:CZ5">+'2. Caracterización'!C56:D56</f>
        <v>Trabajadores (No remunerados)</v>
      </c>
      <c r="CZ5" s="332">
        <v>0</v>
      </c>
      <c r="DA5" s="332"/>
      <c r="DB5" s="332"/>
      <c r="DC5" s="332"/>
      <c r="DD5" s="332"/>
      <c r="DE5" s="332"/>
      <c r="DF5" s="332"/>
      <c r="DG5" s="333" t="str" cm="1">
        <f t="array" ref="DG5:DH5">+'2. Caracterización'!C57:D57</f>
        <v>Empleados</v>
      </c>
      <c r="DH5" s="332">
        <v>0</v>
      </c>
      <c r="DI5" s="332"/>
      <c r="DJ5" s="332"/>
      <c r="DK5" s="332"/>
      <c r="DL5" s="332"/>
      <c r="DM5" s="332"/>
      <c r="DN5" s="332"/>
      <c r="DO5" s="333" t="str" cm="1">
        <f t="array" ref="DO5:DP5">+'2. Caracterización'!C58:D58</f>
        <v>No. Socios / Propietarios</v>
      </c>
      <c r="DP5" s="332">
        <v>0</v>
      </c>
      <c r="DQ5" s="332"/>
      <c r="DR5" s="332"/>
      <c r="DS5" s="332"/>
      <c r="DT5" s="334"/>
      <c r="DU5" s="334"/>
      <c r="DV5" s="334"/>
      <c r="DW5" s="335" t="s">
        <v>2186</v>
      </c>
      <c r="DX5" s="334"/>
      <c r="DY5" s="334"/>
      <c r="DZ5" s="334"/>
      <c r="EA5" s="334"/>
      <c r="EB5" s="335" t="s">
        <v>2187</v>
      </c>
      <c r="EC5" s="334"/>
      <c r="ED5" s="334"/>
      <c r="EE5" s="334"/>
      <c r="EF5" s="334"/>
      <c r="EG5" s="335" t="s">
        <v>2188</v>
      </c>
      <c r="EH5" s="332"/>
      <c r="EI5" s="332"/>
      <c r="EJ5" s="332"/>
      <c r="EK5" s="334"/>
      <c r="EL5" s="335" t="s">
        <v>2189</v>
      </c>
      <c r="EM5" s="334"/>
      <c r="EN5" s="332"/>
      <c r="EO5" s="335" t="s">
        <v>2190</v>
      </c>
      <c r="EP5" s="332"/>
      <c r="EQ5" s="332"/>
      <c r="ER5" s="335" t="s">
        <v>2191</v>
      </c>
      <c r="ES5" s="334"/>
      <c r="ET5" s="334"/>
      <c r="EU5" s="336" t="s">
        <v>2192</v>
      </c>
      <c r="EV5" s="337"/>
      <c r="EW5" s="337"/>
      <c r="EX5" s="337"/>
      <c r="EY5" s="337"/>
      <c r="EZ5" s="337"/>
      <c r="FA5" s="336" t="s">
        <v>2193</v>
      </c>
      <c r="FB5" s="337"/>
      <c r="FC5" s="337"/>
      <c r="FD5" s="337"/>
      <c r="FE5" s="337"/>
      <c r="FF5" s="338"/>
      <c r="FG5" s="336" t="s">
        <v>2194</v>
      </c>
      <c r="FH5" s="332"/>
      <c r="FI5" s="332"/>
      <c r="FJ5" s="332"/>
      <c r="FK5" s="332"/>
      <c r="FL5" s="332"/>
      <c r="FM5" s="332"/>
      <c r="FN5" s="332"/>
      <c r="FO5" s="332"/>
      <c r="FP5" s="332"/>
      <c r="FQ5" s="332" t="str">
        <f>+'2. Caracterización'!D80</f>
        <v xml:space="preserve"> Vinculación laboral - Trabajo</v>
      </c>
      <c r="FR5" s="794" t="str">
        <f>+'2. Caracterización'!E81</f>
        <v>No de trabajadores (no remunerados)</v>
      </c>
      <c r="FS5" s="794"/>
      <c r="FT5" s="794"/>
      <c r="FU5" s="332" t="e" cm="1" vm="1">
        <f t="array" aca="1" ref="FU5" ca="1">+'2. Caracterización'!K80:N80</f>
        <v>#VALUE!</v>
      </c>
      <c r="FV5" s="332" t="str">
        <f>+'2. Caracterización'!L81</f>
        <v>No de personal permanente o por prestación de servicios</v>
      </c>
      <c r="FW5" s="332"/>
      <c r="FX5" s="332"/>
      <c r="FY5" s="795" t="str">
        <f>+'2. Caracterización'!O81</f>
        <v>No de Personal temporal (jornales / obra o labor)</v>
      </c>
      <c r="FZ5" s="795"/>
      <c r="GA5" s="795"/>
      <c r="GB5" s="332"/>
      <c r="GC5" s="332" t="str">
        <f>+'2. Caracterización'!D89</f>
        <v xml:space="preserve"> Vinculación laboral - Empleo verde</v>
      </c>
      <c r="GD5" s="332" t="str" cm="1">
        <f t="array" ref="GD5:GE5">+'2. Caracterización'!C91:D91</f>
        <v>Femenino</v>
      </c>
      <c r="GE5" s="332">
        <v>0</v>
      </c>
      <c r="GF5" s="332"/>
      <c r="GG5" s="332"/>
      <c r="GH5" s="332" t="str" cm="1">
        <f t="array" ref="GH5:GI5">+'2. Caracterización'!C92:D92</f>
        <v>Masculino</v>
      </c>
      <c r="GI5" s="332">
        <v>0</v>
      </c>
      <c r="GJ5" s="332"/>
      <c r="GK5" s="332"/>
      <c r="GL5" s="332"/>
      <c r="GM5" s="332" t="str" cm="1">
        <f t="array" ref="GM5:GN5">+'2. Caracterización'!C93:D93</f>
        <v>Trans (genero, formista, sexual) / Travesti</v>
      </c>
      <c r="GN5" s="332">
        <v>0</v>
      </c>
      <c r="GO5" s="332"/>
      <c r="GP5" s="332"/>
      <c r="GQ5" s="332"/>
      <c r="GR5" s="332" t="str" cm="1">
        <f t="array" ref="GR5:GS5">+'2. Caracterización'!C94:D94</f>
        <v>Otro</v>
      </c>
      <c r="GS5" s="332">
        <v>0</v>
      </c>
      <c r="GT5" s="332"/>
      <c r="GU5" s="332"/>
      <c r="GV5" s="332"/>
      <c r="GW5" s="332"/>
      <c r="GX5" s="796" t="str">
        <f>+'2. Caracterización'!C101</f>
        <v>2.6 Caracterización normativa ambiental</v>
      </c>
      <c r="GY5" s="794"/>
      <c r="GZ5" s="794"/>
      <c r="HA5" s="794"/>
      <c r="HB5" s="332"/>
      <c r="HC5" s="332"/>
      <c r="HD5" s="339"/>
      <c r="HE5" s="331" t="s">
        <v>2195</v>
      </c>
      <c r="HF5" s="332"/>
      <c r="HG5" s="339"/>
      <c r="HH5" s="339" t="s">
        <v>2196</v>
      </c>
      <c r="HI5" s="331" t="s">
        <v>2197</v>
      </c>
      <c r="HJ5" s="332"/>
      <c r="HK5" s="332"/>
      <c r="HL5" s="332"/>
      <c r="HM5" s="332" t="s">
        <v>2198</v>
      </c>
      <c r="HN5" s="332"/>
      <c r="HO5" s="332"/>
      <c r="HP5" s="332"/>
      <c r="HQ5" s="332"/>
      <c r="HR5" s="332"/>
      <c r="HS5" s="332"/>
      <c r="HT5" s="332"/>
      <c r="HU5" s="332"/>
      <c r="HV5" s="332"/>
      <c r="HW5" s="332"/>
      <c r="HX5" s="332"/>
      <c r="HY5" s="332" t="s">
        <v>2199</v>
      </c>
      <c r="HZ5" s="332"/>
      <c r="IA5" s="332"/>
      <c r="IB5" s="332"/>
      <c r="IC5" s="332"/>
      <c r="ID5" s="332"/>
      <c r="IE5" s="332"/>
      <c r="IF5" s="332"/>
      <c r="IG5" s="332"/>
      <c r="IH5" s="332"/>
      <c r="II5" s="332"/>
      <c r="IJ5" s="332"/>
      <c r="IK5" s="332"/>
      <c r="IL5" s="332"/>
      <c r="IM5" s="332"/>
      <c r="IN5" s="332"/>
      <c r="IO5" s="332"/>
      <c r="IP5" s="332"/>
      <c r="IQ5" s="332"/>
      <c r="IR5" s="332"/>
      <c r="IS5" s="339"/>
      <c r="IT5" s="340" t="s">
        <v>2200</v>
      </c>
      <c r="IU5" s="332"/>
      <c r="IV5" s="332"/>
      <c r="IW5" s="332"/>
      <c r="IX5" s="332"/>
      <c r="IY5" s="332"/>
      <c r="IZ5" s="332"/>
      <c r="JA5" s="332"/>
      <c r="JB5" s="332"/>
      <c r="JC5" s="332"/>
      <c r="JD5" s="332"/>
      <c r="JE5" s="332"/>
      <c r="JF5" s="332"/>
      <c r="JG5" s="332"/>
      <c r="JH5" s="332"/>
      <c r="JI5" s="332"/>
      <c r="JJ5" s="339"/>
      <c r="JK5" s="331" t="s">
        <v>2201</v>
      </c>
      <c r="JL5" s="332"/>
      <c r="JM5" s="332"/>
      <c r="JN5" s="332"/>
      <c r="JO5" s="332"/>
      <c r="JP5" s="332"/>
      <c r="JQ5" s="332"/>
      <c r="JR5" s="332"/>
      <c r="JS5" s="332"/>
      <c r="JT5" s="332"/>
      <c r="JU5" s="332"/>
      <c r="JV5" s="332"/>
      <c r="JW5" s="332"/>
      <c r="JX5" s="332"/>
      <c r="JY5" s="332"/>
      <c r="JZ5" s="332"/>
      <c r="KA5" s="332"/>
      <c r="KB5" s="339"/>
    </row>
    <row r="6" spans="1:290" s="362" customFormat="1" ht="84" customHeight="1" thickBot="1" x14ac:dyDescent="0.3">
      <c r="A6" s="341" t="s">
        <v>2202</v>
      </c>
      <c r="B6" s="342" t="s">
        <v>2104</v>
      </c>
      <c r="C6" s="342" t="s">
        <v>2105</v>
      </c>
      <c r="D6" s="342" t="s">
        <v>2203</v>
      </c>
      <c r="E6" s="342" t="s">
        <v>2116</v>
      </c>
      <c r="F6" s="343" t="s">
        <v>2204</v>
      </c>
      <c r="G6" s="341" t="s">
        <v>2118</v>
      </c>
      <c r="H6" s="342" t="s">
        <v>2115</v>
      </c>
      <c r="I6" s="342" t="s">
        <v>2108</v>
      </c>
      <c r="J6" s="342" t="s">
        <v>2205</v>
      </c>
      <c r="K6" s="342" t="s">
        <v>2109</v>
      </c>
      <c r="L6" s="342" t="s">
        <v>2206</v>
      </c>
      <c r="M6" s="343" t="s">
        <v>2124</v>
      </c>
      <c r="N6" s="344" t="s">
        <v>2106</v>
      </c>
      <c r="O6" s="345" t="s">
        <v>11</v>
      </c>
      <c r="P6" s="346" t="s">
        <v>2207</v>
      </c>
      <c r="Q6" s="347" t="s">
        <v>2107</v>
      </c>
      <c r="R6" s="347" t="str">
        <f>+'1. Inscripción'!P12</f>
        <v>Actividad económica según el CIIU</v>
      </c>
      <c r="S6" s="347" t="s">
        <v>2208</v>
      </c>
      <c r="T6" s="347" t="str">
        <f>+'1. Inscripción'!H14</f>
        <v/>
      </c>
      <c r="U6" s="347" t="s">
        <v>2209</v>
      </c>
      <c r="V6" s="347" t="str">
        <f>+'1. Inscripción'!R16</f>
        <v/>
      </c>
      <c r="W6" s="348" t="s">
        <v>2210</v>
      </c>
      <c r="X6" s="342" t="s">
        <v>2211</v>
      </c>
      <c r="Y6" s="342" t="s">
        <v>2212</v>
      </c>
      <c r="Z6" s="342" t="s">
        <v>2213</v>
      </c>
      <c r="AA6" s="342" t="str">
        <f>+'1. Inscripción'!D36</f>
        <v>Tipo de producto</v>
      </c>
      <c r="AB6" s="342" t="s">
        <v>2110</v>
      </c>
      <c r="AC6" s="342" t="s">
        <v>2214</v>
      </c>
      <c r="AD6" s="342" t="s">
        <v>2215</v>
      </c>
      <c r="AE6" s="342" t="s">
        <v>2216</v>
      </c>
      <c r="AF6" s="342" t="s">
        <v>2111</v>
      </c>
      <c r="AG6" s="342" t="s">
        <v>2217</v>
      </c>
      <c r="AH6" s="342" t="s">
        <v>2113</v>
      </c>
      <c r="AI6" s="342" t="s">
        <v>2114</v>
      </c>
      <c r="AJ6" s="342" t="s">
        <v>2218</v>
      </c>
      <c r="AK6" s="342" t="s">
        <v>2219</v>
      </c>
      <c r="AL6" s="342" t="s">
        <v>49</v>
      </c>
      <c r="AM6" s="342" t="s">
        <v>48</v>
      </c>
      <c r="AN6" s="342" t="s">
        <v>2220</v>
      </c>
      <c r="AO6" s="342" t="s">
        <v>50</v>
      </c>
      <c r="AP6" s="342" t="str">
        <f>+'1. Inscripción'!D44</f>
        <v>¿Cuenta con ventas del bien o servicio?</v>
      </c>
      <c r="AQ6" s="342" t="str">
        <f>+'1. Inscripción'!C51</f>
        <v>1. Conservación</v>
      </c>
      <c r="AR6" s="342" t="str">
        <f>+'1. Inscripción'!C52</f>
        <v>2. Cambio de materiales no renovables por renovables</v>
      </c>
      <c r="AS6" s="342" t="str">
        <f>+'1. Inscripción'!C53</f>
        <v>3. Mantenimiento de la biodiversidad nativa</v>
      </c>
      <c r="AT6" s="342" t="str">
        <f>+'1. Inscripción'!C54</f>
        <v>4. Cambios de fuentes de energía no renovables por renovables</v>
      </c>
      <c r="AU6" s="342" t="str">
        <f>+'1. Inscripción'!C55</f>
        <v>5. Disminución de la presión sobre el recurso</v>
      </c>
      <c r="AV6" s="342" t="str">
        <f>+'1. Inscripción'!C56</f>
        <v>6. Disminución de la contaminación</v>
      </c>
      <c r="AW6" s="342" t="str">
        <f>+'1. Inscripción'!C57</f>
        <v>7. Mantenimiento servicios ecosistémicos</v>
      </c>
      <c r="AX6" s="342" t="str">
        <f>+'1. Inscripción'!C58</f>
        <v>8. Educación y cultura ambiental</v>
      </c>
      <c r="AY6" s="342" t="str">
        <f>+'1. Inscripción'!C59</f>
        <v>9. Repoblación y mantenimiento de la base natural</v>
      </c>
      <c r="AZ6" s="342" t="str">
        <f>+'1. Inscripción'!C60</f>
        <v>10. Mejoramiento de las condiciones de los recursos naturales</v>
      </c>
      <c r="BA6" s="342" t="str">
        <f>+'1. Inscripción'!C61</f>
        <v>11. Reducción de las emisiones de gases efecto invernadero</v>
      </c>
      <c r="BB6" s="342" t="str">
        <f>+'1. Inscripción'!C62</f>
        <v>12. Respeto al conocimiento y las prácticas culturales tradicionales amigables</v>
      </c>
      <c r="BC6" s="342" t="str">
        <f>+'1. Inscripción'!D65</f>
        <v xml:space="preserve">¿Para la producción de los bienes y servicios verdes hace uso, como materia prima, de un recurso de la biodiversidad que requiere  de permiso, autorización o licencia ambiental para su aprovechamiento? </v>
      </c>
      <c r="BD6" s="342" t="str">
        <f>+'1. Inscripción'!D67</f>
        <v>¿Cuenta con permiso, autorización o licencia ambiental para el aprovechamiento del recurso de la biodiversidad utilizado como materia prima?</v>
      </c>
      <c r="BE6" s="342" t="str">
        <f>+'1. Inscripción'!D69</f>
        <v>¿El permiso, autorización o licencia ambiental para el aprovechamiento del recurso de la biodiversidad utilizado como materia prima se encuentra vigente?</v>
      </c>
      <c r="BF6" s="342" t="str">
        <f>+'1. Inscripción'!D71</f>
        <v>¿Según el certificado de uso del suelo, en que zona se encuentra ubicado el proceso productivo del bien o se presta el servicio?</v>
      </c>
      <c r="BG6" s="342" t="str">
        <f>+'1. Inscripción'!D73</f>
        <v>¿Según el certificado de uso del suelo, la zona en donde se encuentra ubicado el proceso productivo del bien o se presta el servicio, presenta conflicto de uso?</v>
      </c>
      <c r="BH6" s="342" t="str">
        <f>+'1. Inscripción'!D75</f>
        <v>¿El solicitante cuenta con algún proceso sancionatorio ambiental en la autoridad ambiental?</v>
      </c>
      <c r="BI6" s="342" t="s">
        <v>2221</v>
      </c>
      <c r="BJ6" s="342" t="str">
        <f>+'1. Inscripción'!C82</f>
        <v>1. Desarrollo de dinámicas de economía solidaria formal (asociaciones, cooperativas).</v>
      </c>
      <c r="BK6" s="342" t="str">
        <f>+'1. Inscripción'!C83</f>
        <v>2. Generación de encadenamientos comerciales con enfoque diferencial, características particulares en razón a: etapa del ciclo vital, género, orientación sexual, identidad de género, pertenencia étnica, discapacidad, jefatura familiar, conflicto armado interno, migrante, entre otras.</v>
      </c>
      <c r="BL6" s="342" t="str">
        <f>+'1. Inscripción'!C84</f>
        <v>3., Contratación o vinculación laboral con enfoque diferencial, características particulares en razón a:  etapa del ciclo vital, género, orientación sexual, identidad de género, pertenencia étnica, discapacidad, jefatura familiar, conflicto armado interno, migrante, entre otras.</v>
      </c>
      <c r="BM6" s="342" t="str">
        <f>+'1. Inscripción'!C85</f>
        <v>4. Disminución de las problemáticas sociales generando bienestar social en el territorio y compromiso con la comunidad en donde se desarrolla la actividad económica</v>
      </c>
      <c r="BN6" s="342" t="str">
        <f>+'1. Inscripción'!C86</f>
        <v>5. Gestión y ejecución de procesos de educación ambiental al interior y exterior de la actividad económica</v>
      </c>
      <c r="BO6" s="342" t="str">
        <f>+'1. Inscripción'!C87</f>
        <v>6. Articulación y/o gestión interinstitucional y con pares, entidades u otros, en temas ambientales, de biodiversidad y de servicios de los ecosistemas</v>
      </c>
      <c r="BP6" s="342" t="str">
        <f>+'1. Inscripción'!C88</f>
        <v>7. Ubicación de la actividad económica en zonas  de atención prioritaria por Gobierno Nacional.</v>
      </c>
      <c r="BQ6" s="342" t="str">
        <f>+'1. Inscripción'!C103</f>
        <v>Habilitado para caracterización y verificación</v>
      </c>
      <c r="BR6" s="342" t="str">
        <f>+'2. Caracterización'!C11</f>
        <v>2.1 Descripción del modelo de negocio</v>
      </c>
      <c r="BS6" s="342">
        <f>+'2. Caracterización'!C15</f>
        <v>0</v>
      </c>
      <c r="BT6" s="342" t="str">
        <f>+'2. Caracterización'!I16</f>
        <v>Cantidad de producción mensual</v>
      </c>
      <c r="BU6" s="342" t="str">
        <f>+'2. Caracterización'!K16</f>
        <v>Unidad de venta</v>
      </c>
      <c r="BV6" s="342" t="str">
        <f>+'2. Caracterización'!M16</f>
        <v>Cantidad vendida mensual</v>
      </c>
      <c r="BW6" s="342" t="str">
        <f>+'2. Caracterización'!O16</f>
        <v>Precio venta unitario</v>
      </c>
      <c r="BX6" s="342" t="str">
        <f>+'2. Caracterización'!Q16</f>
        <v>Ventas mensuales</v>
      </c>
      <c r="BY6" s="342" t="str">
        <f>+'2. Caracterización'!T16</f>
        <v xml:space="preserve">Mano de obra </v>
      </c>
      <c r="BZ6" s="342" t="str">
        <f>+'2. Caracterización'!V16</f>
        <v xml:space="preserve">Insumos </v>
      </c>
      <c r="CA6" s="342" t="str">
        <f>+'2. Caracterización'!X16</f>
        <v>Logística y otros</v>
      </c>
      <c r="CB6" s="342" t="str">
        <f>+'2. Caracterización'!AB16</f>
        <v>Totales de producción</v>
      </c>
      <c r="CC6" s="342" t="str">
        <f>+'2. Caracterización'!AE15</f>
        <v>Utilidad bruta</v>
      </c>
      <c r="CD6" s="342" t="s">
        <v>2222</v>
      </c>
      <c r="CE6" s="342" t="str">
        <f>+'2. Caracterización'!AB16</f>
        <v>Totales de producción</v>
      </c>
      <c r="CF6" s="342" t="str">
        <f>+'2. Caracterización'!AE15</f>
        <v>Utilidad bruta</v>
      </c>
      <c r="CG6" s="342" t="str">
        <f>+'2. Caracterización'!D23</f>
        <v xml:space="preserve"> Acceso del negocio al sistema financiero (crédito)</v>
      </c>
      <c r="CH6" s="342" t="str">
        <f>+'2. Caracterización'!D25</f>
        <v xml:space="preserve"> Tamaño de la empresa*</v>
      </c>
      <c r="CI6" s="342" t="str">
        <f>+'2. Caracterización'!N23</f>
        <v>Margen bruto de utilidad</v>
      </c>
      <c r="CJ6" s="342" t="str">
        <f>+'2. Caracterización'!N25</f>
        <v>Volumen de comercialización del producto principal</v>
      </c>
      <c r="CK6" s="342" t="e" cm="1" vm="2">
        <f t="array" aca="1" ref="CK6" ca="1">+'2. Caracterización'!C32:E32</f>
        <v>#VALUE!</v>
      </c>
      <c r="CL6" s="342" t="str">
        <f>+'2. Caracterización'!S30</f>
        <v>Latitud</v>
      </c>
      <c r="CM6" s="342" t="str">
        <f>+'2. Caracterización'!U30</f>
        <v>Longitud</v>
      </c>
      <c r="CN6" s="342" t="str">
        <f>+'2. Caracterización'!H41</f>
        <v>Municipal / Local / Regional</v>
      </c>
      <c r="CO6" s="342" t="str">
        <f>+'2. Caracterización'!H42</f>
        <v>Nacional</v>
      </c>
      <c r="CP6" s="342" t="str">
        <f>+'2. Caracterización'!H43</f>
        <v>Internacional</v>
      </c>
      <c r="CQ6" s="342" t="str">
        <f>+'2. Caracterización'!U40</f>
        <v>Punto de Venta</v>
      </c>
      <c r="CR6" s="342" t="str">
        <f>+'2. Caracterización'!U41</f>
        <v>Ecommerce (Página web, plataformas o redes sociales)</v>
      </c>
      <c r="CS6" s="342" t="str">
        <f>+'2. Caracterización'!U42</f>
        <v>B2B, Proveedor de fabricante o industrial</v>
      </c>
      <c r="CT6" s="342" t="str">
        <f>+'2. Caracterización'!U43</f>
        <v>Mercados campesinos, ferias locales, otras</v>
      </c>
      <c r="CU6" s="342" t="str">
        <f>+'2. Caracterización'!U44</f>
        <v>Supermercado o grandes superficies</v>
      </c>
      <c r="CV6" s="342" t="str">
        <f>+'2. Caracterización'!U45</f>
        <v>Micromercado, tiendas verdes</v>
      </c>
      <c r="CW6" s="342" t="str">
        <f>+'2. Caracterización'!U46</f>
        <v xml:space="preserve">Retail </v>
      </c>
      <c r="CX6" s="342" t="str">
        <f>+'2. Caracterización'!S47</f>
        <v>Canales mayoristas</v>
      </c>
      <c r="CY6" s="342" t="str">
        <f>+'2. Caracterización'!E55</f>
        <v>Negro</v>
      </c>
      <c r="CZ6" s="342" t="str">
        <f>+'2. Caracterización'!G55</f>
        <v>Raizal</v>
      </c>
      <c r="DA6" s="342" t="str">
        <f>+'2. Caracterización'!I55</f>
        <v>Afrodescendiente</v>
      </c>
      <c r="DB6" s="342" t="str">
        <f>+'2. Caracterización'!K55</f>
        <v>Palenquero</v>
      </c>
      <c r="DC6" s="342" t="str">
        <f>+'2. Caracterización'!M55</f>
        <v>Campesinado</v>
      </c>
      <c r="DD6" s="342" t="str">
        <f>+'2. Caracterización'!O55</f>
        <v>Rrom Gitanos</v>
      </c>
      <c r="DE6" s="342" t="str">
        <f>+'2. Caracterización'!Q55</f>
        <v>Indígena</v>
      </c>
      <c r="DF6" s="342" t="str">
        <f>+'2. Caracterización'!S55</f>
        <v>Migrante</v>
      </c>
      <c r="DG6" s="342" t="str">
        <f>+CY6</f>
        <v>Negro</v>
      </c>
      <c r="DH6" s="342" t="str">
        <f t="shared" ref="DH6:DO6" si="0">+CZ6</f>
        <v>Raizal</v>
      </c>
      <c r="DI6" s="342" t="str">
        <f t="shared" si="0"/>
        <v>Afrodescendiente</v>
      </c>
      <c r="DJ6" s="342" t="str">
        <f t="shared" si="0"/>
        <v>Palenquero</v>
      </c>
      <c r="DK6" s="342" t="str">
        <f t="shared" si="0"/>
        <v>Campesinado</v>
      </c>
      <c r="DL6" s="342" t="str">
        <f t="shared" si="0"/>
        <v>Rrom Gitanos</v>
      </c>
      <c r="DM6" s="342" t="str">
        <f t="shared" si="0"/>
        <v>Indígena</v>
      </c>
      <c r="DN6" s="342" t="str">
        <f t="shared" si="0"/>
        <v>Migrante</v>
      </c>
      <c r="DO6" s="342" t="str">
        <f t="shared" si="0"/>
        <v>Negro</v>
      </c>
      <c r="DP6" s="342" t="str">
        <f t="shared" ref="DP6" si="1">+DH6</f>
        <v>Raizal</v>
      </c>
      <c r="DQ6" s="342" t="str">
        <f t="shared" ref="DQ6" si="2">+DI6</f>
        <v>Afrodescendiente</v>
      </c>
      <c r="DR6" s="342" t="str">
        <f t="shared" ref="DR6" si="3">+DJ6</f>
        <v>Palenquero</v>
      </c>
      <c r="DS6" s="342" t="str">
        <f t="shared" ref="DS6" si="4">+DK6</f>
        <v>Campesinado</v>
      </c>
      <c r="DT6" s="342" t="str">
        <f t="shared" ref="DT6" si="5">+DL6</f>
        <v>Rrom Gitanos</v>
      </c>
      <c r="DU6" s="342" t="str">
        <f t="shared" ref="DU6" si="6">+DM6</f>
        <v>Indígena</v>
      </c>
      <c r="DV6" s="342" t="str">
        <f t="shared" ref="DV6" si="7">+DN6</f>
        <v>Migrante</v>
      </c>
      <c r="DW6" s="342" t="str">
        <f>+'2. Caracterización'!E63</f>
        <v>Ninguno</v>
      </c>
      <c r="DX6" s="342" t="str">
        <f>+'2. Caracterización'!G63</f>
        <v>Primaria</v>
      </c>
      <c r="DY6" s="342" t="str">
        <f>+'2. Caracterización'!I63</f>
        <v>Secundaria</v>
      </c>
      <c r="DZ6" s="342" t="str">
        <f>+'2. Caracterización'!K63</f>
        <v>Técnico</v>
      </c>
      <c r="EA6" s="342" t="str">
        <f>+'2. Caracterización'!N63</f>
        <v xml:space="preserve">Profesional </v>
      </c>
      <c r="EB6" s="342" t="str">
        <f>+DW6</f>
        <v>Ninguno</v>
      </c>
      <c r="EC6" s="342" t="str">
        <f t="shared" ref="EC6:EF6" si="8">+DX6</f>
        <v>Primaria</v>
      </c>
      <c r="ED6" s="342" t="str">
        <f t="shared" si="8"/>
        <v>Secundaria</v>
      </c>
      <c r="EE6" s="342" t="str">
        <f t="shared" si="8"/>
        <v>Técnico</v>
      </c>
      <c r="EF6" s="342" t="str">
        <f t="shared" si="8"/>
        <v xml:space="preserve">Profesional </v>
      </c>
      <c r="EG6" s="342" t="str">
        <f>+EB6</f>
        <v>Ninguno</v>
      </c>
      <c r="EH6" s="342" t="str">
        <f t="shared" ref="EH6:EJ6" si="9">+EC6</f>
        <v>Primaria</v>
      </c>
      <c r="EI6" s="342" t="str">
        <f t="shared" si="9"/>
        <v>Secundaria</v>
      </c>
      <c r="EJ6" s="342" t="str">
        <f t="shared" si="9"/>
        <v>Técnico</v>
      </c>
      <c r="EK6" s="342" t="str">
        <f>+EF6</f>
        <v xml:space="preserve">Profesional </v>
      </c>
      <c r="EL6" s="342" t="str">
        <f>+'2. Caracterización'!O63</f>
        <v>Entre 18 - 28</v>
      </c>
      <c r="EM6" s="342" t="str">
        <f>+'2. Caracterización'!Q63</f>
        <v>Entre 29 - 59</v>
      </c>
      <c r="EN6" s="342" t="str">
        <f>+'2. Caracterización'!R63</f>
        <v>Mayores de 60</v>
      </c>
      <c r="EO6" s="342" t="str">
        <f t="shared" ref="EO6:ET6" si="10">+EL6</f>
        <v>Entre 18 - 28</v>
      </c>
      <c r="EP6" s="342" t="str">
        <f t="shared" si="10"/>
        <v>Entre 29 - 59</v>
      </c>
      <c r="EQ6" s="342" t="str">
        <f t="shared" si="10"/>
        <v>Mayores de 60</v>
      </c>
      <c r="ER6" s="342" t="str">
        <f t="shared" si="10"/>
        <v>Entre 18 - 28</v>
      </c>
      <c r="ES6" s="342" t="str">
        <f t="shared" si="10"/>
        <v>Entre 29 - 59</v>
      </c>
      <c r="ET6" s="342" t="str">
        <f t="shared" si="10"/>
        <v>Mayores de 60</v>
      </c>
      <c r="EU6" s="342" t="str">
        <f>+'2. Caracterización'!E71</f>
        <v>Adultos mayores</v>
      </c>
      <c r="EV6" s="342" t="str">
        <f>+'2. Caracterización'!G71</f>
        <v>Madre / Padre cabeza de familia</v>
      </c>
      <c r="EW6" s="342" t="str">
        <f>+'2. Caracterización'!I71</f>
        <v>Conflicto armado interno</v>
      </c>
      <c r="EX6" s="342" t="str">
        <f>+'2. Caracterización'!K71</f>
        <v>Víctimas</v>
      </c>
      <c r="EY6" s="342" t="str">
        <f>+'2. Caracterización'!M71</f>
        <v>Personas con discapacidad</v>
      </c>
      <c r="EZ6" s="342" t="str">
        <f>+'2. Caracterización'!O71</f>
        <v>Otro, ¿cuál?</v>
      </c>
      <c r="FA6" s="342" t="str">
        <f>+EU6</f>
        <v>Adultos mayores</v>
      </c>
      <c r="FB6" s="342" t="str">
        <f t="shared" ref="FB6:FL6" si="11">+EV6</f>
        <v>Madre / Padre cabeza de familia</v>
      </c>
      <c r="FC6" s="342" t="str">
        <f t="shared" si="11"/>
        <v>Conflicto armado interno</v>
      </c>
      <c r="FD6" s="342" t="str">
        <f t="shared" si="11"/>
        <v>Víctimas</v>
      </c>
      <c r="FE6" s="342" t="str">
        <f t="shared" si="11"/>
        <v>Personas con discapacidad</v>
      </c>
      <c r="FF6" s="342" t="str">
        <f t="shared" si="11"/>
        <v>Otro, ¿cuál?</v>
      </c>
      <c r="FG6" s="342" t="str">
        <f t="shared" si="11"/>
        <v>Adultos mayores</v>
      </c>
      <c r="FH6" s="342" t="str">
        <f t="shared" si="11"/>
        <v>Madre / Padre cabeza de familia</v>
      </c>
      <c r="FI6" s="342" t="str">
        <f t="shared" si="11"/>
        <v>Conflicto armado interno</v>
      </c>
      <c r="FJ6" s="342" t="str">
        <f t="shared" si="11"/>
        <v>Víctimas</v>
      </c>
      <c r="FK6" s="342" t="str">
        <f t="shared" si="11"/>
        <v>Personas con discapacidad</v>
      </c>
      <c r="FL6" s="342" t="str">
        <f t="shared" si="11"/>
        <v>Otro, ¿cuál?</v>
      </c>
      <c r="FM6" s="342" t="str">
        <f>+'2. Caracterización'!R71</f>
        <v>Enfoque diferencial</v>
      </c>
      <c r="FN6" s="342" t="str">
        <f>+'2. Caracterización'!R72</f>
        <v>Enfoque vulnerabilidad</v>
      </c>
      <c r="FO6" s="342" t="str">
        <f>+'2. Caracterización'!R73</f>
        <v>Enfoque etario</v>
      </c>
      <c r="FP6" s="342" t="str">
        <f>+'2. Caracterización'!R74</f>
        <v>TOTALES</v>
      </c>
      <c r="FQ6" s="342" t="str">
        <f>+'2. Caracterización'!C82</f>
        <v>Femenino</v>
      </c>
      <c r="FR6" s="342" t="str">
        <f>+'2. Caracterización'!C83</f>
        <v>Masculino</v>
      </c>
      <c r="FS6" s="342" t="str">
        <f>+'2. Caracterización'!C84</f>
        <v>Trans (genero, formista, sexual) / Travesti</v>
      </c>
      <c r="FT6" s="342" t="str">
        <f>+'2. Caracterización'!C85</f>
        <v>Otro</v>
      </c>
      <c r="FU6" s="342" t="str">
        <f>+'2. Caracterización'!J82</f>
        <v>Femenino</v>
      </c>
      <c r="FV6" s="342" t="str">
        <f>+'2. Caracterización'!J83</f>
        <v>Masculino</v>
      </c>
      <c r="FW6" s="342" t="str">
        <f>+'2. Caracterización'!J84</f>
        <v>Trans (genero, formista, sexual) / Travesti</v>
      </c>
      <c r="FX6" s="342" t="str">
        <f>+'2. Caracterización'!J85</f>
        <v>Otro</v>
      </c>
      <c r="FY6" s="342" t="str">
        <f>+FU6</f>
        <v>Femenino</v>
      </c>
      <c r="FZ6" s="342" t="str">
        <f t="shared" ref="FZ6:GB6" si="12">+FV6</f>
        <v>Masculino</v>
      </c>
      <c r="GA6" s="342" t="str">
        <f t="shared" si="12"/>
        <v>Trans (genero, formista, sexual) / Travesti</v>
      </c>
      <c r="GB6" s="342" t="str">
        <f t="shared" si="12"/>
        <v>Otro</v>
      </c>
      <c r="GC6" s="342" t="str">
        <f>+'2. Caracterización'!E90</f>
        <v>No. De empleados en etapa de producción</v>
      </c>
      <c r="GD6" s="349" t="str">
        <f>+'2. Caracterización'!I90</f>
        <v>De estos empleados, ¿Cuántos de ellos están afiliados a salud?</v>
      </c>
      <c r="GE6" s="349" t="str">
        <f>+'2. Caracterización'!O90</f>
        <v>De estos empleados, ¿Cuántos de ellos están afiliados a riesgos profesionales?</v>
      </c>
      <c r="GF6" s="349" t="str">
        <f>+'2. Caracterización'!U90</f>
        <v>De estos empleados, ¿Cuántos de ellos están afiliados a fondo de pensiones?</v>
      </c>
      <c r="GG6" s="349" t="str">
        <f>+'2. Caracterización'!AA90</f>
        <v>De estos empleados, ¿Cuántos ganan mas de 1 S.M.M.L.V?</v>
      </c>
      <c r="GH6" s="349" t="str">
        <f>+GC6</f>
        <v>No. De empleados en etapa de producción</v>
      </c>
      <c r="GI6" s="349" t="str">
        <f t="shared" ref="GI6:GL6" si="13">+GD6</f>
        <v>De estos empleados, ¿Cuántos de ellos están afiliados a salud?</v>
      </c>
      <c r="GJ6" s="349" t="str">
        <f t="shared" si="13"/>
        <v>De estos empleados, ¿Cuántos de ellos están afiliados a riesgos profesionales?</v>
      </c>
      <c r="GK6" s="349" t="str">
        <f t="shared" si="13"/>
        <v>De estos empleados, ¿Cuántos de ellos están afiliados a fondo de pensiones?</v>
      </c>
      <c r="GL6" s="349" t="str">
        <f t="shared" si="13"/>
        <v>De estos empleados, ¿Cuántos ganan mas de 1 S.M.M.L.V?</v>
      </c>
      <c r="GM6" s="349" t="str">
        <f>+GH6</f>
        <v>No. De empleados en etapa de producción</v>
      </c>
      <c r="GN6" s="349" t="str">
        <f t="shared" ref="GN6:GQ6" si="14">+GI6</f>
        <v>De estos empleados, ¿Cuántos de ellos están afiliados a salud?</v>
      </c>
      <c r="GO6" s="349" t="str">
        <f t="shared" si="14"/>
        <v>De estos empleados, ¿Cuántos de ellos están afiliados a riesgos profesionales?</v>
      </c>
      <c r="GP6" s="349" t="str">
        <f t="shared" si="14"/>
        <v>De estos empleados, ¿Cuántos de ellos están afiliados a fondo de pensiones?</v>
      </c>
      <c r="GQ6" s="349" t="str">
        <f t="shared" si="14"/>
        <v>De estos empleados, ¿Cuántos ganan mas de 1 S.M.M.L.V?</v>
      </c>
      <c r="GR6" s="349" t="str">
        <f>+GM6</f>
        <v>No. De empleados en etapa de producción</v>
      </c>
      <c r="GS6" s="349" t="str">
        <f t="shared" ref="GS6:GV6" si="15">+GN6</f>
        <v>De estos empleados, ¿Cuántos de ellos están afiliados a salud?</v>
      </c>
      <c r="GT6" s="349" t="str">
        <f t="shared" si="15"/>
        <v>De estos empleados, ¿Cuántos de ellos están afiliados a riesgos profesionales?</v>
      </c>
      <c r="GU6" s="349" t="str">
        <f t="shared" si="15"/>
        <v>De estos empleados, ¿Cuántos de ellos están afiliados a fondo de pensiones?</v>
      </c>
      <c r="GV6" s="349" t="str">
        <f t="shared" si="15"/>
        <v>De estos empleados, ¿Cuántos ganan mas de 1 S.M.M.L.V?</v>
      </c>
      <c r="GW6" s="346" t="str">
        <f>+'2. Caracterización'!C97</f>
        <v>De manera directa ¿Cuantas familias se benefician de la actividad del negocio?</v>
      </c>
      <c r="GX6" s="341" t="str">
        <f>+'2. Caracterización'!C103</f>
        <v>Tipo de permiso o registro</v>
      </c>
      <c r="GY6" s="342" t="str">
        <f>+GX6</f>
        <v>Tipo de permiso o registro</v>
      </c>
      <c r="GZ6" s="342" t="str">
        <f>+'2. Caracterización'!C118</f>
        <v>Cantidad mensual de residuos solidos generados</v>
      </c>
      <c r="HA6" s="342" t="str">
        <f>+'2. Caracterización'!H118</f>
        <v>Cantidad mensual de residuos solidos reciclados</v>
      </c>
      <c r="HB6" s="342" t="str">
        <f>+'2. Caracterización'!M118</f>
        <v>Tasa de Reciclaje</v>
      </c>
      <c r="HC6" s="342" t="str">
        <f>+'2. Caracterización'!S118</f>
        <v>Su negocio cuenta con área en conservación</v>
      </c>
      <c r="HD6" s="343" t="str">
        <f>+'2. Caracterización'!Y118</f>
        <v/>
      </c>
      <c r="HE6" s="341" t="str">
        <f>+'2. Caracterización'!C122</f>
        <v>Nombre</v>
      </c>
      <c r="HF6" s="342" t="str">
        <f>+'2. Caracterización'!Q124</f>
        <v>E-mail</v>
      </c>
      <c r="HG6" s="343" t="str">
        <f>+'2. Caracterización'!C124</f>
        <v>Celular</v>
      </c>
      <c r="HH6" s="350" t="str">
        <f>+'3. Verificación'!C8</f>
        <v>Fecha de visita (DD/MM/AA)</v>
      </c>
      <c r="HI6" s="341" t="str">
        <f>+'3. Verificación'!C14</f>
        <v>3.1.1</v>
      </c>
      <c r="HJ6" s="342" t="str">
        <f>+'3. Verificación'!C15</f>
        <v>3.1.2</v>
      </c>
      <c r="HK6" s="342" t="str">
        <f>+'3. Verificación'!C16</f>
        <v>3.1.3</v>
      </c>
      <c r="HL6" s="342" t="str">
        <f>+'3. Verificación'!C17</f>
        <v>3.1.4</v>
      </c>
      <c r="HM6" s="342" t="str">
        <f>+'3. Verificación'!C23</f>
        <v>3.2.1</v>
      </c>
      <c r="HN6" s="342" t="str">
        <f>+'3. Verificación'!C24</f>
        <v>3.2.2</v>
      </c>
      <c r="HO6" s="342" t="str">
        <f>+'3. Verificación'!C25</f>
        <v>3.2.3</v>
      </c>
      <c r="HP6" s="342" t="str">
        <f>+'3. Verificación'!C26</f>
        <v>3.2.4</v>
      </c>
      <c r="HQ6" s="342" t="str">
        <f>+'3. Verificación'!C29</f>
        <v>3.2.5</v>
      </c>
      <c r="HR6" s="342" t="str">
        <f>+'3. Verificación'!C30</f>
        <v>3.2.6</v>
      </c>
      <c r="HS6" s="342" t="str">
        <f>+'3. Verificación'!C31</f>
        <v>3.2.7</v>
      </c>
      <c r="HT6" s="342" t="str">
        <f>+'3. Verificación'!C34</f>
        <v>3.2.8</v>
      </c>
      <c r="HU6" s="342" t="str">
        <f>+'3. Verificación'!C35</f>
        <v>3.2.9</v>
      </c>
      <c r="HV6" s="342" t="str">
        <f>+'3. Verificación'!C36</f>
        <v>3.2.10</v>
      </c>
      <c r="HW6" s="342" t="str">
        <f>+'3. Verificación'!C37</f>
        <v>3.2.11</v>
      </c>
      <c r="HX6" s="342" t="str">
        <f>+'3. Verificación'!C38</f>
        <v>3.2.12</v>
      </c>
      <c r="HY6" s="342" t="str">
        <f>+'3. Verificación'!C44</f>
        <v>3.3.1.</v>
      </c>
      <c r="HZ6" s="342" t="str">
        <f>+'3. Verificación'!C45</f>
        <v>3.3.2.</v>
      </c>
      <c r="IA6" s="342" t="str">
        <f>+'3. Verificación'!C46</f>
        <v>3.3.3.</v>
      </c>
      <c r="IB6" s="342" t="str">
        <f>+'3. Verificación'!C49</f>
        <v>3.3.4</v>
      </c>
      <c r="IC6" s="342" t="str">
        <f>+'3. Verificación'!C50</f>
        <v>3.3.5</v>
      </c>
      <c r="ID6" s="342" t="str">
        <f>+'3. Verificación'!C53</f>
        <v>3.3.6</v>
      </c>
      <c r="IE6" s="342" t="str">
        <f>+'3. Verificación'!C54</f>
        <v>3.3.7</v>
      </c>
      <c r="IF6" s="342" t="str">
        <f>+'3. Verificación'!C55</f>
        <v>3.3.8</v>
      </c>
      <c r="IG6" s="342" t="str">
        <f>+'3. Verificación'!C58</f>
        <v>3.3.9</v>
      </c>
      <c r="IH6" s="342" t="str">
        <f>+'3. Verificación'!C61</f>
        <v>3.3.10</v>
      </c>
      <c r="II6" s="342" t="str">
        <f>+'3. Verificación'!C62</f>
        <v>3.3.11</v>
      </c>
      <c r="IJ6" s="342" t="str">
        <f>+'3. Verificación'!C65</f>
        <v>3.3.12</v>
      </c>
      <c r="IK6" s="342" t="str">
        <f>+'3. Verificación'!C66</f>
        <v>3.3.13</v>
      </c>
      <c r="IL6" s="342" t="str">
        <f>+'3. Verificación'!C67</f>
        <v>3.3.14</v>
      </c>
      <c r="IM6" s="342" t="str">
        <f>+'3. Verificación'!C68</f>
        <v>3.3.15</v>
      </c>
      <c r="IN6" s="342" t="str">
        <f>+'3. Verificación'!C74</f>
        <v>3.4.1.</v>
      </c>
      <c r="IO6" s="342" t="str">
        <f>+'3. Verificación'!C75</f>
        <v>3.4.2</v>
      </c>
      <c r="IP6" s="342" t="str">
        <f>+'3. Verificación'!C78</f>
        <v>3.4.3</v>
      </c>
      <c r="IQ6" s="351" t="str">
        <f>+'3. Verificación'!C79</f>
        <v>3.4.4</v>
      </c>
      <c r="IR6" s="351" t="str">
        <f>+'3. Verificación'!C80</f>
        <v>3.4.5</v>
      </c>
      <c r="IS6" s="352" t="str">
        <f>+'3. Verificación'!C81</f>
        <v>3.4.6</v>
      </c>
      <c r="IT6" s="353" t="str">
        <f>+'3. Verificación'!D85</f>
        <v>Utilidad bruta</v>
      </c>
      <c r="IU6" s="354" t="str">
        <f>+'3. Verificación'!D86</f>
        <v>Margen Bruto de utilidad</v>
      </c>
      <c r="IV6" s="354" t="str">
        <f>+'3. Verificación'!D87</f>
        <v>Ciclo de Vida Empresarial</v>
      </c>
      <c r="IW6" s="354" t="str">
        <f>+'3. Verificación'!D88</f>
        <v>Acceso al sistema financiero para el negocio</v>
      </c>
      <c r="IX6" s="354" t="str">
        <f>+'3. Verificación'!D89</f>
        <v>Acceso a mercado</v>
      </c>
      <c r="IY6" s="354" t="str">
        <f>+'3. Verificación'!D90</f>
        <v>Volúmenes de comercialización</v>
      </c>
      <c r="IZ6" s="354" t="str">
        <f>+'3. Verificación'!D91</f>
        <v>Etapa empresarial</v>
      </c>
      <c r="JA6" s="354" t="str">
        <f>+'3. Verificación'!D95</f>
        <v>De enfoque diferencial en la cadena de valor</v>
      </c>
      <c r="JB6" s="354" t="str">
        <f>+'3. Verificación'!D96</f>
        <v>De enfoque diferencial en la generación de empleo</v>
      </c>
      <c r="JC6" s="354" t="str">
        <f>+'3. Verificación'!D97</f>
        <v>De empleo verde</v>
      </c>
      <c r="JD6" s="354" t="str">
        <f>+'3. Verificación'!D98</f>
        <v>De responsabilidad social y educativa ambiental</v>
      </c>
      <c r="JE6" s="355" t="str">
        <f>+'3. Verificación'!D102</f>
        <v>Gestión integral de residuos</v>
      </c>
      <c r="JF6" s="355" t="str">
        <f>+'3. Verificación'!D103</f>
        <v>Reducción de las emisiones de gases efecto invernadero</v>
      </c>
      <c r="JG6" s="355" t="str">
        <f>+'3. Verificación'!D104</f>
        <v xml:space="preserve">Disminución de la contaminación </v>
      </c>
      <c r="JH6" s="355" t="str">
        <f>+'3. Verificación'!D105</f>
        <v>Disminución del impacto ambiental negativo</v>
      </c>
      <c r="JI6" s="355" t="str">
        <f>+'3. Verificación'!D106</f>
        <v>Cumplimiento regulatorio ambiental en captación</v>
      </c>
      <c r="JJ6" s="356" t="str">
        <f>+'3. Verificación'!D107</f>
        <v>Cumplimiento regulatorio ambiental en vertimiento</v>
      </c>
      <c r="JK6" s="353" t="str">
        <f>+'3. Verificación'!C112</f>
        <v>Viabilidad económica del Negocio</v>
      </c>
      <c r="JL6" s="357" t="str">
        <f>+'3. Verificación'!C113</f>
        <v>Indicadores económicos y financieros</v>
      </c>
      <c r="JM6" s="357" t="s">
        <v>2223</v>
      </c>
      <c r="JN6" s="357" t="str">
        <f>+'3. Verificación'!C115</f>
        <v>Responsabilidad social al interior de la empresa</v>
      </c>
      <c r="JO6" s="357" t="str">
        <f>+'3. Verificación'!C116</f>
        <v>Responsabilidad social en la cadena de valor de la empresa</v>
      </c>
      <c r="JP6" s="357" t="str">
        <f>+'3. Verificación'!C117</f>
        <v>Responsabilidad social al exterior de la empresa</v>
      </c>
      <c r="JQ6" s="357" t="str">
        <f>+'3. Verificación'!C118</f>
        <v>Indicadores sociales</v>
      </c>
      <c r="JR6" s="357" t="s">
        <v>2224</v>
      </c>
      <c r="JS6" s="354" t="str">
        <f>+'3. Verificación'!C120</f>
        <v>Impacto ambiental positivo</v>
      </c>
      <c r="JT6" s="354" t="str">
        <f>+'3. Verificación'!C121</f>
        <v>Enfoque de ciclo de vida</v>
      </c>
      <c r="JU6" s="354" t="str">
        <f>+'3. Verificación'!C123</f>
        <v>Sustitución de sustancias o materiales peligrosos</v>
      </c>
      <c r="JV6" s="354" t="str">
        <f>+'3. Verificación'!C124</f>
        <v>Reciclabilidad de los materiales o uso de materiales reciclados</v>
      </c>
      <c r="JW6" s="354" t="str">
        <f>+'3. Verificación'!C125</f>
        <v>Uso eficiente y sostenible de recursos para la producción del bien o servicio</v>
      </c>
      <c r="JX6" s="354" t="str">
        <f>+'3. Verificación'!C126</f>
        <v>Indicadores Ambientales</v>
      </c>
      <c r="JY6" s="358" t="s">
        <v>2225</v>
      </c>
      <c r="JZ6" s="354" t="str">
        <f>+'3. Verificación'!C128</f>
        <v>Comunicación de atributos sociales o ambientales asociados al bien o servicio</v>
      </c>
      <c r="KA6" s="354" t="str">
        <f>+'3. Verificación'!C129</f>
        <v>Esquemas, programas o reconocimientos ambientales o sociales implementados o recibidos</v>
      </c>
      <c r="KB6" s="359" t="s">
        <v>2226</v>
      </c>
      <c r="KC6" s="360" t="s">
        <v>2021</v>
      </c>
      <c r="KD6" s="361" t="s">
        <v>2227</v>
      </c>
    </row>
    <row r="7" spans="1:290" x14ac:dyDescent="0.25">
      <c r="G7" s="325" t="e">
        <f>'1. Inscripción'!L26</f>
        <v>#N/A</v>
      </c>
      <c r="I7" s="325" t="e">
        <f>'1. Inscripción'!I26</f>
        <v>#N/A</v>
      </c>
      <c r="K7" s="325">
        <f>'1. Inscripción'!G26</f>
        <v>0</v>
      </c>
      <c r="M7" s="325" t="e">
        <f>+VLOOKUP($K$7,'Listas caracterización'!$I$3:$L$1141,4)</f>
        <v>#N/A</v>
      </c>
      <c r="N7" s="325">
        <f>'1. Inscripción'!G8</f>
        <v>0</v>
      </c>
      <c r="O7" s="325">
        <f>+'1. Inscripción'!F10</f>
        <v>0</v>
      </c>
      <c r="P7" s="325">
        <f>+'1. Inscripción'!N10</f>
        <v>0</v>
      </c>
      <c r="Q7" s="325" t="str">
        <f>CONCATENATE('1. Inscripción'!F12,'1. Inscripción'!L12)</f>
        <v>0</v>
      </c>
      <c r="R7" s="330">
        <f>+'1. Inscripción'!T12</f>
        <v>0</v>
      </c>
      <c r="S7" s="325">
        <f>+'1. Inscripción'!F14</f>
        <v>0</v>
      </c>
      <c r="T7" s="325">
        <f>+'1. Inscripción'!I14</f>
        <v>0</v>
      </c>
      <c r="U7" s="325">
        <f>+'1. Inscripción'!O14</f>
        <v>0</v>
      </c>
      <c r="V7" s="325">
        <f>+'1. Inscripción'!V16</f>
        <v>0</v>
      </c>
      <c r="W7" s="325">
        <f>+'1. Inscripción'!I38</f>
        <v>0</v>
      </c>
      <c r="X7" s="325" t="e">
        <f>+'2. Caracterización'!AA9</f>
        <v>#N/A</v>
      </c>
      <c r="Y7" s="325" t="e">
        <f>+'2. Caracterización'!Q9</f>
        <v>#N/A</v>
      </c>
      <c r="Z7" s="325">
        <f>+'2. Caracterización'!G9</f>
        <v>0</v>
      </c>
      <c r="AA7" s="325">
        <f>+'1. Inscripción'!H36</f>
        <v>0</v>
      </c>
      <c r="AB7" s="325">
        <f>+'1. Inscripción'!O36</f>
        <v>0</v>
      </c>
      <c r="AF7" s="325">
        <f>'1. Inscripción'!G18</f>
        <v>0</v>
      </c>
      <c r="AG7" s="325">
        <f>'1. Inscripción'!G28</f>
        <v>0</v>
      </c>
      <c r="AH7" s="363">
        <f>'1. Inscripción'!T28</f>
        <v>0</v>
      </c>
      <c r="AI7" s="325">
        <f>'1. Inscripción'!G24</f>
        <v>0</v>
      </c>
      <c r="AJ7" s="325">
        <f>'1. Inscripción'!F30</f>
        <v>0</v>
      </c>
      <c r="AK7" s="363">
        <f>'1. Inscripción'!T22</f>
        <v>0</v>
      </c>
      <c r="AL7" s="325">
        <f>'1. Inscripción'!O32</f>
        <v>0</v>
      </c>
      <c r="AM7" s="325">
        <f>'1. Inscripción'!K32</f>
        <v>0</v>
      </c>
      <c r="AN7" s="325">
        <f>+'1. Inscripción'!O32</f>
        <v>0</v>
      </c>
      <c r="AO7" s="325">
        <f>+'1. Inscripción'!S32</f>
        <v>0</v>
      </c>
      <c r="AP7" s="325">
        <f>+'1. Inscripción'!H44</f>
        <v>0</v>
      </c>
      <c r="AQ7" s="325">
        <f>+'1. Inscripción'!I51</f>
        <v>0</v>
      </c>
      <c r="AR7" s="325">
        <f>+'1. Inscripción'!I52</f>
        <v>0</v>
      </c>
      <c r="AS7" s="325">
        <f>+'1. Inscripción'!I53</f>
        <v>0</v>
      </c>
      <c r="AT7" s="325">
        <f>+'1. Inscripción'!I54</f>
        <v>0</v>
      </c>
      <c r="AU7" s="325">
        <f>+'1. Inscripción'!I55</f>
        <v>0</v>
      </c>
      <c r="AV7" s="325">
        <f>+'1. Inscripción'!I56</f>
        <v>0</v>
      </c>
      <c r="AW7" s="325">
        <f>+'1. Inscripción'!I57</f>
        <v>0</v>
      </c>
      <c r="AX7" s="325">
        <f>+'1. Inscripción'!I58</f>
        <v>0</v>
      </c>
      <c r="AY7" s="325">
        <f>+'1. Inscripción'!I59</f>
        <v>0</v>
      </c>
      <c r="AZ7" s="325">
        <f>+'1. Inscripción'!I60</f>
        <v>0</v>
      </c>
      <c r="BA7" s="325">
        <f>+'1. Inscripción'!I61</f>
        <v>0</v>
      </c>
      <c r="BB7" s="325">
        <f>+'1. Inscripción'!I62</f>
        <v>0</v>
      </c>
      <c r="BC7" s="325">
        <f>+'1. Inscripción'!N65</f>
        <v>0</v>
      </c>
      <c r="BD7" s="325">
        <f>+'1. Inscripción'!N67</f>
        <v>0</v>
      </c>
      <c r="BE7" s="325">
        <f>+'1. Inscripción'!N69</f>
        <v>0</v>
      </c>
      <c r="BF7" s="325">
        <f>+'1. Inscripción'!N71</f>
        <v>0</v>
      </c>
      <c r="BG7" s="325">
        <f>+'1. Inscripción'!N73</f>
        <v>0</v>
      </c>
      <c r="BH7" s="325">
        <f>+'1. Inscripción'!N75</f>
        <v>0</v>
      </c>
      <c r="BI7" s="325">
        <f>+'1. Inscripción'!I79</f>
        <v>0</v>
      </c>
      <c r="BJ7" s="325">
        <f>+'1. Inscripción'!I82</f>
        <v>0</v>
      </c>
      <c r="BK7" s="325">
        <f>+'1. Inscripción'!I83</f>
        <v>0</v>
      </c>
      <c r="BL7" s="325">
        <f>+'1. Inscripción'!I84</f>
        <v>0</v>
      </c>
      <c r="BM7" s="325">
        <f>+'1. Inscripción'!I85</f>
        <v>0</v>
      </c>
      <c r="BN7" s="325">
        <f>+'1. Inscripción'!I86</f>
        <v>0</v>
      </c>
      <c r="BO7" s="325">
        <f>+'1. Inscripción'!I87</f>
        <v>0</v>
      </c>
      <c r="BP7" s="325">
        <f>+'1. Inscripción'!I88</f>
        <v>0</v>
      </c>
      <c r="BQ7" s="325">
        <f>+'1. Inscripción'!H103</f>
        <v>0</v>
      </c>
      <c r="BR7" s="325">
        <f>+'2. Caracterización'!C12</f>
        <v>0</v>
      </c>
      <c r="BS7" s="325">
        <f>+'2. Caracterización'!C17</f>
        <v>0</v>
      </c>
      <c r="BT7" s="325">
        <f>+'2. Caracterización'!I17</f>
        <v>0</v>
      </c>
      <c r="BU7" s="325">
        <f>+'2. Caracterización'!K17</f>
        <v>0</v>
      </c>
      <c r="BV7" s="325">
        <f>+'2. Caracterización'!M17</f>
        <v>0</v>
      </c>
      <c r="BW7" s="325">
        <f>+'2. Caracterización'!O17</f>
        <v>0</v>
      </c>
      <c r="BX7" s="325">
        <f>+'2. Caracterización'!S17</f>
        <v>0</v>
      </c>
      <c r="BY7" s="325">
        <f>+'2. Caracterización'!T17</f>
        <v>0</v>
      </c>
      <c r="BZ7" s="325">
        <f>+'2. Caracterización'!V17</f>
        <v>0</v>
      </c>
      <c r="CA7" s="325">
        <f>+'2. Caracterización'!X17</f>
        <v>0</v>
      </c>
      <c r="CB7" s="325">
        <f>+'2. Caracterización'!AD17</f>
        <v>0</v>
      </c>
      <c r="CC7" s="325">
        <f>+'2. Caracterización'!AF17</f>
        <v>0</v>
      </c>
      <c r="CD7" s="325">
        <f>+'2. Caracterización'!S21</f>
        <v>0</v>
      </c>
      <c r="CE7" s="325">
        <f>+'2. Caracterización'!AD21</f>
        <v>0</v>
      </c>
      <c r="CF7" s="325">
        <f>+'2. Caracterización'!AF21</f>
        <v>0</v>
      </c>
      <c r="CG7" s="325">
        <f>+'2. Caracterización'!G23</f>
        <v>0</v>
      </c>
      <c r="CH7" s="325">
        <f>+'2. Caracterización'!G25</f>
        <v>0</v>
      </c>
      <c r="CI7" s="325" t="e">
        <f>+'2. Caracterización'!P23</f>
        <v>#DIV/0!</v>
      </c>
      <c r="CJ7" s="326" t="e">
        <f>+'2. Caracterización'!P25</f>
        <v>#DIV/0!</v>
      </c>
      <c r="CK7" s="325">
        <f>+'2. Caracterización'!G32</f>
        <v>0</v>
      </c>
      <c r="CL7" s="363">
        <f>+'2. Caracterización'!S32</f>
        <v>0</v>
      </c>
      <c r="CM7" s="325">
        <f>+'2. Caracterización'!U32</f>
        <v>0</v>
      </c>
      <c r="CN7" s="364">
        <f>+'2. Caracterización'!K41</f>
        <v>0</v>
      </c>
      <c r="CO7" s="364">
        <f>+'2. Caracterización'!K42</f>
        <v>0</v>
      </c>
      <c r="CP7" s="364" t="e" cm="1" vm="3">
        <f t="array" aca="1" ref="CP7" ca="1">+'2. Caracterización'!K43:L43</f>
        <v>#VALUE!</v>
      </c>
      <c r="CQ7" s="325">
        <f>+'2. Caracterización'!AD40</f>
        <v>0</v>
      </c>
      <c r="CR7" s="326">
        <f>+'2. Caracterización'!AD41</f>
        <v>0</v>
      </c>
      <c r="CS7" s="326">
        <f>+'2. Caracterización'!AD42</f>
        <v>0</v>
      </c>
      <c r="CT7" s="326">
        <f>+'2. Caracterización'!AD43</f>
        <v>0</v>
      </c>
      <c r="CU7" s="326">
        <f>+'2. Caracterización'!AD44</f>
        <v>0</v>
      </c>
      <c r="CV7" s="326">
        <f>+'2. Caracterización'!AD45</f>
        <v>0</v>
      </c>
      <c r="CW7" s="326">
        <f>+'2. Caracterización'!AD46</f>
        <v>0</v>
      </c>
      <c r="CX7" s="326">
        <f>+'2. Caracterización'!AD47</f>
        <v>0</v>
      </c>
      <c r="CY7" s="325">
        <f>+'2. Caracterización'!E56</f>
        <v>0</v>
      </c>
      <c r="CZ7" s="363">
        <f>+'2. Caracterización'!G56</f>
        <v>0</v>
      </c>
      <c r="DA7" s="363">
        <f>+'2. Caracterización'!I56</f>
        <v>0</v>
      </c>
      <c r="DB7" s="363">
        <f>+'2. Caracterización'!K56</f>
        <v>0</v>
      </c>
      <c r="DC7" s="363">
        <f>+'2. Caracterización'!M56</f>
        <v>0</v>
      </c>
      <c r="DD7" s="363">
        <f>+'2. Caracterización'!O56</f>
        <v>0</v>
      </c>
      <c r="DE7" s="363"/>
      <c r="DF7" s="363">
        <f>+'2. Caracterización'!S56</f>
        <v>0</v>
      </c>
      <c r="DG7" s="363">
        <f>+'2. Caracterización'!E57</f>
        <v>0</v>
      </c>
      <c r="DH7" s="363">
        <f>+'2. Caracterización'!G57</f>
        <v>0</v>
      </c>
      <c r="DI7" s="363">
        <f>+'2. Caracterización'!I57</f>
        <v>0</v>
      </c>
      <c r="DJ7" s="363">
        <f>+'2. Caracterización'!K57</f>
        <v>0</v>
      </c>
      <c r="DK7" s="363">
        <f>+'2. Caracterización'!M57</f>
        <v>0</v>
      </c>
      <c r="DL7" s="363">
        <f>+'2. Caracterización'!O57</f>
        <v>0</v>
      </c>
      <c r="DM7" s="325">
        <f>+'2. Caracterización'!Q57</f>
        <v>0</v>
      </c>
      <c r="DN7" s="325">
        <f>+'2. Caracterización'!S57</f>
        <v>0</v>
      </c>
      <c r="DO7" s="325">
        <f>+'2. Caracterización'!E58</f>
        <v>0</v>
      </c>
      <c r="DP7" s="325">
        <f>+'2. Caracterización'!G58</f>
        <v>0</v>
      </c>
      <c r="DQ7" s="325">
        <f>+'2. Caracterización'!I58</f>
        <v>0</v>
      </c>
      <c r="DR7" s="325">
        <f>+'2. Caracterización'!K58</f>
        <v>0</v>
      </c>
      <c r="DS7" s="327">
        <f>+'2. Caracterización'!M58</f>
        <v>0</v>
      </c>
      <c r="DT7" s="325">
        <f>+'2. Caracterización'!O58</f>
        <v>0</v>
      </c>
      <c r="DU7" s="325">
        <f>+'2. Caracterización'!Q58</f>
        <v>0</v>
      </c>
      <c r="DV7" s="325">
        <f>+'2. Caracterización'!S58</f>
        <v>0</v>
      </c>
      <c r="DW7" s="325">
        <f>+'2. Caracterización'!E64</f>
        <v>0</v>
      </c>
      <c r="DX7" s="325">
        <f>+'2. Caracterización'!G64</f>
        <v>0</v>
      </c>
      <c r="DY7" s="325">
        <f>+'2. Caracterización'!I64</f>
        <v>0</v>
      </c>
      <c r="DZ7" s="325">
        <f>+'2. Caracterización'!K64</f>
        <v>0</v>
      </c>
      <c r="EA7" s="325">
        <f>+'2. Caracterización'!N64</f>
        <v>0</v>
      </c>
      <c r="EB7" s="325">
        <f>+'2. Caracterización'!E65</f>
        <v>0</v>
      </c>
      <c r="EC7" s="325">
        <f>+'2. Caracterización'!G65</f>
        <v>0</v>
      </c>
      <c r="ED7" s="325">
        <f>+'2. Caracterización'!I65</f>
        <v>0</v>
      </c>
      <c r="EE7" s="325">
        <f>+'2. Caracterización'!K65</f>
        <v>0</v>
      </c>
      <c r="EF7" s="325">
        <f>+'2. Caracterización'!N65</f>
        <v>0</v>
      </c>
      <c r="EG7" s="325">
        <f>+'2. Caracterización'!E66</f>
        <v>0</v>
      </c>
      <c r="EH7" s="325">
        <f>+'2. Caracterización'!G66</f>
        <v>0</v>
      </c>
      <c r="EI7" s="325">
        <f>+'2. Caracterización'!I66</f>
        <v>1</v>
      </c>
      <c r="EJ7" s="325">
        <f>+'2. Caracterización'!K66</f>
        <v>0</v>
      </c>
      <c r="EK7" s="325">
        <f>+'2. Caracterización'!N66</f>
        <v>0</v>
      </c>
      <c r="EL7" s="325">
        <f>+'2. Caracterización'!O64</f>
        <v>0</v>
      </c>
      <c r="EM7" s="327">
        <f>+'2. Caracterización'!Q64</f>
        <v>0</v>
      </c>
      <c r="EN7" s="325">
        <f>+'2. Caracterización'!R64</f>
        <v>0</v>
      </c>
      <c r="EO7" s="325">
        <f>+'2. Caracterización'!O65</f>
        <v>0</v>
      </c>
      <c r="EP7" s="325">
        <f>+'2. Caracterización'!Q65</f>
        <v>0</v>
      </c>
      <c r="EQ7" s="325">
        <f>+'2. Caracterización'!R65</f>
        <v>0</v>
      </c>
      <c r="ER7" s="325">
        <f>+'2. Caracterización'!O66</f>
        <v>0</v>
      </c>
      <c r="ES7" s="325">
        <f>+'2. Caracterización'!Q66</f>
        <v>0</v>
      </c>
      <c r="ET7" s="325">
        <f>+'2. Caracterización'!R66</f>
        <v>0</v>
      </c>
      <c r="EU7" s="325">
        <f>+'2. Caracterización'!E72</f>
        <v>0</v>
      </c>
      <c r="EV7" s="325">
        <f>+'2. Caracterización'!G72</f>
        <v>0</v>
      </c>
      <c r="EW7" s="325">
        <f>+'2. Caracterización'!I72</f>
        <v>0</v>
      </c>
      <c r="EX7" s="325">
        <f>+'2. Caracterización'!K72</f>
        <v>0</v>
      </c>
      <c r="EY7" s="325">
        <f>+'2. Caracterización'!M72</f>
        <v>0</v>
      </c>
      <c r="EZ7" s="325">
        <f>+'2. Caracterización'!O72</f>
        <v>0</v>
      </c>
      <c r="FA7" s="325">
        <f>+'2. Caracterización'!E73</f>
        <v>0</v>
      </c>
      <c r="FB7" s="325">
        <f>+'2. Caracterización'!G73</f>
        <v>0</v>
      </c>
      <c r="FC7" s="325">
        <f>+'2. Caracterización'!I73</f>
        <v>0</v>
      </c>
      <c r="FD7" s="325">
        <f>+'2. Caracterización'!K73</f>
        <v>0</v>
      </c>
      <c r="FE7" s="325">
        <f>+'2. Caracterización'!M73</f>
        <v>0</v>
      </c>
      <c r="FF7" s="325">
        <f>+'2. Caracterización'!O73</f>
        <v>0</v>
      </c>
      <c r="FG7" s="325">
        <f>+'2. Caracterización'!E74</f>
        <v>0</v>
      </c>
      <c r="FH7" s="325">
        <f>+'2. Caracterización'!G74</f>
        <v>0</v>
      </c>
      <c r="FI7" s="325">
        <f>+'2. Caracterización'!I74</f>
        <v>0</v>
      </c>
      <c r="FJ7" s="325">
        <f>+'2. Caracterización'!K74</f>
        <v>0</v>
      </c>
      <c r="FK7" s="325">
        <f>+'2. Caracterización'!M74</f>
        <v>0</v>
      </c>
      <c r="FL7" s="325">
        <f>+'2. Caracterización'!O74</f>
        <v>0</v>
      </c>
      <c r="FM7" s="328" t="e">
        <f>+'2. Caracterización'!T71</f>
        <v>#DIV/0!</v>
      </c>
      <c r="FN7" s="328" t="e">
        <f>+'2. Caracterización'!T72</f>
        <v>#DIV/0!</v>
      </c>
      <c r="FO7" s="328" t="e">
        <f>+'2. Caracterización'!T73</f>
        <v>#DIV/0!</v>
      </c>
      <c r="FP7" s="326" t="e">
        <f>+'2. Caracterización'!T74</f>
        <v>#DIV/0!</v>
      </c>
      <c r="FQ7" s="325">
        <f>+'2. Caracterización'!E82</f>
        <v>0</v>
      </c>
      <c r="FR7" s="325">
        <f>+'2. Caracterización'!E83</f>
        <v>0</v>
      </c>
      <c r="FS7" s="325">
        <f>+'2. Caracterización'!E84</f>
        <v>0</v>
      </c>
      <c r="FT7" s="325">
        <f>+'2. Caracterización'!E85</f>
        <v>0</v>
      </c>
      <c r="FU7" s="325">
        <f>+'2. Caracterización'!L82</f>
        <v>0</v>
      </c>
      <c r="FV7" s="325">
        <f>+'2. Caracterización'!L83</f>
        <v>0</v>
      </c>
      <c r="FW7" s="325">
        <f>+'2. Caracterización'!L84</f>
        <v>0</v>
      </c>
      <c r="FX7" s="325">
        <f>+'2. Caracterización'!L85</f>
        <v>0</v>
      </c>
      <c r="FY7" s="325">
        <f>+'2. Caracterización'!O82</f>
        <v>0</v>
      </c>
      <c r="FZ7" s="325">
        <f>+'2. Caracterización'!O83</f>
        <v>0</v>
      </c>
      <c r="GA7" s="325">
        <f>+'2. Caracterización'!O84</f>
        <v>0</v>
      </c>
      <c r="GB7" s="325">
        <f>+'2. Caracterización'!O85</f>
        <v>0</v>
      </c>
      <c r="GC7" s="363">
        <f>+'2. Caracterización'!E91</f>
        <v>0</v>
      </c>
      <c r="GD7" s="363">
        <f>+'2. Caracterización'!I91</f>
        <v>0</v>
      </c>
      <c r="GE7" s="363">
        <f>+'2. Caracterización'!O91</f>
        <v>0</v>
      </c>
      <c r="GF7" s="363">
        <f>+'2. Caracterización'!U91</f>
        <v>0</v>
      </c>
      <c r="GG7" s="363">
        <f>+'2. Caracterización'!AA91</f>
        <v>0</v>
      </c>
      <c r="GH7" s="363">
        <f>+'2. Caracterización'!E92</f>
        <v>0</v>
      </c>
      <c r="GI7" s="363">
        <f>+'2. Caracterización'!I92</f>
        <v>0</v>
      </c>
      <c r="GJ7" s="363">
        <f>+'2. Caracterización'!O92</f>
        <v>0</v>
      </c>
      <c r="GK7" s="325">
        <f>+'2. Caracterización'!U92</f>
        <v>0</v>
      </c>
      <c r="GL7" s="328">
        <f>+'2. Caracterización'!AA92</f>
        <v>0</v>
      </c>
      <c r="GM7" s="325">
        <f>+'2. Caracterización'!E93</f>
        <v>0</v>
      </c>
      <c r="GN7" s="325">
        <f>+'2. Caracterización'!I93</f>
        <v>0</v>
      </c>
      <c r="GO7" s="325">
        <f>+'2. Caracterización'!O93</f>
        <v>0</v>
      </c>
      <c r="GP7" s="325">
        <f>+'2. Caracterización'!U93</f>
        <v>0</v>
      </c>
      <c r="GQ7" s="325">
        <f>+'2. Caracterización'!AA93</f>
        <v>0</v>
      </c>
      <c r="GR7" s="325">
        <f>+'2. Caracterización'!E94</f>
        <v>0</v>
      </c>
      <c r="GS7" s="328">
        <f>+'2. Caracterización'!I94</f>
        <v>0</v>
      </c>
      <c r="GT7" s="325">
        <f>+'2. Caracterización'!O94</f>
        <v>0</v>
      </c>
      <c r="GU7" s="325">
        <f>+'2. Caracterización'!U94</f>
        <v>0</v>
      </c>
      <c r="GV7" s="325">
        <f>+'2. Caracterización'!AA94</f>
        <v>0</v>
      </c>
      <c r="GW7" s="325">
        <f>+'2. Caracterización'!L97</f>
        <v>0</v>
      </c>
      <c r="GX7" s="325">
        <f>+'2. Caracterización'!C105</f>
        <v>0</v>
      </c>
      <c r="GY7" s="325">
        <f>+'2. Caracterización'!C107</f>
        <v>0</v>
      </c>
      <c r="GZ7" s="325">
        <f>+'2. Caracterización'!C119</f>
        <v>0</v>
      </c>
      <c r="HA7" s="325">
        <f>+'2. Caracterización'!H119</f>
        <v>0</v>
      </c>
      <c r="HB7" s="325" t="e">
        <f>+'2. Caracterización'!O119</f>
        <v>#DIV/0!</v>
      </c>
      <c r="HC7" s="325">
        <f>+'2. Caracterización'!W118</f>
        <v>0</v>
      </c>
      <c r="HD7" s="325">
        <f>+'2. Caracterización'!AA118</f>
        <v>0</v>
      </c>
      <c r="HE7" s="325">
        <f>+'2. Caracterización'!F122</f>
        <v>0</v>
      </c>
      <c r="HF7" s="325">
        <f>+'2. Caracterización'!R124</f>
        <v>0</v>
      </c>
      <c r="HG7" s="325">
        <f>+'2. Caracterización'!F124</f>
        <v>0</v>
      </c>
      <c r="HH7" s="365">
        <f>+'3. Verificación'!H8</f>
        <v>0</v>
      </c>
      <c r="HI7" s="325">
        <f>+'3. Verificación'!M14</f>
        <v>0</v>
      </c>
      <c r="HJ7" s="325">
        <f>+'3. Verificación'!M15</f>
        <v>0</v>
      </c>
      <c r="HK7" s="325">
        <f>+'3. Verificación'!M16</f>
        <v>0</v>
      </c>
      <c r="HL7" s="325">
        <f>+'3. Verificación'!M17</f>
        <v>0</v>
      </c>
      <c r="HM7" s="325">
        <f>+'3. Verificación'!M23</f>
        <v>0</v>
      </c>
      <c r="HN7" s="325">
        <f>+'3. Verificación'!M24</f>
        <v>0</v>
      </c>
      <c r="HO7" s="325">
        <f>+'3. Verificación'!M25</f>
        <v>0</v>
      </c>
      <c r="HP7" s="325">
        <f>+'3. Verificación'!M26</f>
        <v>0</v>
      </c>
      <c r="HQ7" s="325">
        <f>+'3. Verificación'!M29</f>
        <v>0</v>
      </c>
      <c r="HR7" s="330">
        <f>+'3. Verificación'!M30</f>
        <v>0</v>
      </c>
      <c r="HS7" s="325">
        <f>+'3. Verificación'!M31</f>
        <v>0</v>
      </c>
      <c r="HT7" s="325">
        <f>+'3. Verificación'!M34</f>
        <v>0</v>
      </c>
      <c r="HU7" s="325">
        <f>+'3. Verificación'!M35</f>
        <v>0</v>
      </c>
      <c r="HV7" s="325">
        <f>+'3. Verificación'!M36</f>
        <v>0</v>
      </c>
      <c r="HW7" s="325">
        <f>+'3. Verificación'!M37</f>
        <v>0</v>
      </c>
      <c r="HX7" s="325">
        <f>+'3. Verificación'!M38</f>
        <v>0</v>
      </c>
      <c r="HY7" s="325">
        <f>+'3. Verificación'!M44</f>
        <v>0</v>
      </c>
      <c r="HZ7" s="325">
        <f>+'3. Verificación'!M45</f>
        <v>0</v>
      </c>
      <c r="IA7" s="325">
        <f>+'3. Verificación'!M46</f>
        <v>0</v>
      </c>
      <c r="IB7" s="325">
        <f>+'3. Verificación'!M49</f>
        <v>0</v>
      </c>
      <c r="IC7" s="325">
        <f>+'3. Verificación'!M50</f>
        <v>0</v>
      </c>
      <c r="ID7" s="325">
        <f>+'3. Verificación'!M53</f>
        <v>0</v>
      </c>
      <c r="IE7" s="325">
        <f>+'3. Verificación'!M54</f>
        <v>0</v>
      </c>
      <c r="IF7" s="325">
        <f>+'3. Verificación'!M55</f>
        <v>0</v>
      </c>
      <c r="IG7" s="325">
        <f>+'3. Verificación'!M58</f>
        <v>0</v>
      </c>
      <c r="IH7" s="325">
        <f>+'3. Verificación'!M61</f>
        <v>0</v>
      </c>
      <c r="II7" s="325">
        <f>+'3. Verificación'!M62</f>
        <v>0</v>
      </c>
      <c r="IJ7" s="325">
        <f>+'3. Verificación'!M65</f>
        <v>0</v>
      </c>
      <c r="IK7" s="325">
        <f>+'3. Verificación'!M66</f>
        <v>0</v>
      </c>
      <c r="IL7" s="325">
        <f>+'3. Verificación'!M67</f>
        <v>0</v>
      </c>
      <c r="IM7" s="325">
        <f>+'3. Verificación'!M68</f>
        <v>0</v>
      </c>
      <c r="IN7" s="325">
        <f>+'3. Verificación'!M74</f>
        <v>0</v>
      </c>
      <c r="IO7" s="325">
        <f>+'3. Verificación'!M75</f>
        <v>0</v>
      </c>
      <c r="IP7" s="325">
        <f>+'3. Verificación'!M78</f>
        <v>0</v>
      </c>
      <c r="IQ7" s="325">
        <f>+'3. Verificación'!M79</f>
        <v>0</v>
      </c>
      <c r="IR7" s="325">
        <f>+'3. Verificación'!M80</f>
        <v>0</v>
      </c>
      <c r="IS7" s="325">
        <f>+'3. Verificación'!M81</f>
        <v>0</v>
      </c>
      <c r="IT7" s="325" t="str">
        <f>+'3. Verificación'!M85</f>
        <v>Cero</v>
      </c>
      <c r="IU7" s="325" t="e">
        <f>+'3. Verificación'!M86</f>
        <v>#DIV/0!</v>
      </c>
      <c r="IV7" s="325" t="str">
        <f>+'3. Verificación'!M87</f>
        <v>Bajo</v>
      </c>
      <c r="IW7" s="325" t="b">
        <f>+'3. Verificación'!M88</f>
        <v>0</v>
      </c>
      <c r="IX7" s="325">
        <f>+'3. Verificación'!M89</f>
        <v>0</v>
      </c>
      <c r="IY7" s="325" t="e">
        <f>+'3. Verificación'!M90</f>
        <v>#DIV/0!</v>
      </c>
      <c r="IZ7" s="325">
        <f>+'3. Verificación'!M91</f>
        <v>0</v>
      </c>
      <c r="JA7" s="325" t="b">
        <f>+'3. Verificación'!M95</f>
        <v>0</v>
      </c>
      <c r="JB7" s="325" t="e">
        <f>+'3. Verificación'!M96</f>
        <v>#DIV/0!</v>
      </c>
      <c r="JC7" s="325" t="str">
        <f>+'3. Verificación'!M97</f>
        <v>No cumple</v>
      </c>
      <c r="JD7" s="325" t="b">
        <f>+'3. Verificación'!M98</f>
        <v>0</v>
      </c>
      <c r="JE7" s="325" t="e">
        <f>+'3. Verificación'!M102</f>
        <v>#DIV/0!</v>
      </c>
      <c r="JF7" s="325" t="b">
        <f>+'3. Verificación'!M103</f>
        <v>0</v>
      </c>
      <c r="JG7" s="325" t="b">
        <f>+'3. Verificación'!M104</f>
        <v>0</v>
      </c>
      <c r="JH7" s="325" t="b">
        <f>+'3. Verificación'!M105</f>
        <v>0</v>
      </c>
      <c r="JI7" s="325" t="b">
        <f>+'3. Verificación'!M106</f>
        <v>0</v>
      </c>
      <c r="JJ7" s="325" t="b">
        <f>+'3. Verificación'!M107</f>
        <v>0</v>
      </c>
      <c r="JK7" s="325" t="e">
        <f>+'3. Verificación'!I112</f>
        <v>#N/A</v>
      </c>
      <c r="JL7" s="325" t="e">
        <f>+'3. Verificación'!I113</f>
        <v>#DIV/0!</v>
      </c>
      <c r="JM7" s="328" t="s">
        <v>2228</v>
      </c>
      <c r="JN7" s="325" t="e">
        <f>+'3. Verificación'!I115</f>
        <v>#N/A</v>
      </c>
      <c r="JO7" s="325" t="e">
        <f>+'3. Verificación'!I116</f>
        <v>#N/A</v>
      </c>
      <c r="JP7" s="325" t="e">
        <f>+'3. Verificación'!I117</f>
        <v>#N/A</v>
      </c>
      <c r="JQ7" s="325" t="e">
        <f>+'3. Verificación'!I118</f>
        <v>#N/A</v>
      </c>
      <c r="JR7" s="328" t="e">
        <f>+'3. Verificación'!J115</f>
        <v>#N/A</v>
      </c>
      <c r="JS7" s="325" t="e">
        <f>+'3. Verificación'!I120</f>
        <v>#N/A</v>
      </c>
      <c r="JT7" s="325" t="e">
        <f>+'3. Verificación'!I121</f>
        <v>#N/A</v>
      </c>
      <c r="JU7" s="325" t="e">
        <f>+'3. Verificación'!I123</f>
        <v>#N/A</v>
      </c>
      <c r="JV7" s="325" t="e">
        <f>+'3. Verificación'!I124</f>
        <v>#N/A</v>
      </c>
      <c r="JW7" s="325" t="e">
        <f>+'3. Verificación'!I125</f>
        <v>#N/A</v>
      </c>
      <c r="JX7" s="325" t="e">
        <f>+'3. Verificación'!I126</f>
        <v>#DIV/0!</v>
      </c>
      <c r="JY7" s="328" t="e">
        <f>+'3. Verificación'!J120</f>
        <v>#N/A</v>
      </c>
      <c r="JZ7" s="325" t="e">
        <f>+'3. Verificación'!I128</f>
        <v>#N/A</v>
      </c>
      <c r="KA7" s="325" t="e">
        <f>+'3. Verificación'!I129</f>
        <v>#N/A</v>
      </c>
      <c r="KB7" s="328" t="e">
        <f>+'3. Verificación'!J128</f>
        <v>#N/A</v>
      </c>
      <c r="KC7" s="325" t="e">
        <f>+'3. Verificación'!C131</f>
        <v>#N/A</v>
      </c>
      <c r="KD7" s="325" t="e">
        <f>+'3. Verificación'!R131</f>
        <v>#N/A</v>
      </c>
    </row>
  </sheetData>
  <sheetProtection algorithmName="SHA-512" hashValue="ZxFS9CnMx5nASeLnJldf38G2cME0J9vG6tjyHJ5YySyg8WRDgsFVBJrmATGjDlOhv3vX2F0QWxbnmoxcb6ndag==" saltValue="TXkjQ5Q0MuBNwyTa29Hk8Q==" spinCount="100000" sheet="1" objects="1" scenarios="1"/>
  <mergeCells count="10">
    <mergeCell ref="FY5:GA5"/>
    <mergeCell ref="GX5:HA5"/>
    <mergeCell ref="ER4:EU4"/>
    <mergeCell ref="FB4:FD4"/>
    <mergeCell ref="EV4:EY4"/>
    <mergeCell ref="DT4:DW4"/>
    <mergeCell ref="DX4:EC4"/>
    <mergeCell ref="ED4:EF4"/>
    <mergeCell ref="EK4:EM4"/>
    <mergeCell ref="FR5:FT5"/>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35</vt:i4>
      </vt:variant>
    </vt:vector>
  </HeadingPairs>
  <TitlesOfParts>
    <vt:vector size="44" baseType="lpstr">
      <vt:lpstr>1. Inscripción</vt:lpstr>
      <vt:lpstr>Listas Inscripción</vt:lpstr>
      <vt:lpstr>2. Caracterización</vt:lpstr>
      <vt:lpstr>Listas caracterización</vt:lpstr>
      <vt:lpstr>Listas Verificación</vt:lpstr>
      <vt:lpstr>3. Verificación</vt:lpstr>
      <vt:lpstr>INDICADORES</vt:lpstr>
      <vt:lpstr>Plan Mejora</vt:lpstr>
      <vt:lpstr>Base de datos</vt:lpstr>
      <vt:lpstr>acceso</vt:lpstr>
      <vt:lpstr>acceso1</vt:lpstr>
      <vt:lpstr>años</vt:lpstr>
      <vt:lpstr>'1. Inscripción'!Área_de_impresión</vt:lpstr>
      <vt:lpstr>'2. Caracterización'!Área_de_impresión</vt:lpstr>
      <vt:lpstr>'3. Verificación'!Área_de_impresión</vt:lpstr>
      <vt:lpstr>certificación</vt:lpstr>
      <vt:lpstr>CIAP1.1.1</vt:lpstr>
      <vt:lpstr>CIAP1.1.3</vt:lpstr>
      <vt:lpstr>CIAP1.2.1</vt:lpstr>
      <vt:lpstr>CIAP1.2.2</vt:lpstr>
      <vt:lpstr>CIAP1.3.1</vt:lpstr>
      <vt:lpstr>CIAP1.3.2</vt:lpstr>
      <vt:lpstr>CIAP1.3.3</vt:lpstr>
      <vt:lpstr>CIAP1.3.4</vt:lpstr>
      <vt:lpstr>CIAP1.3.5</vt:lpstr>
      <vt:lpstr>día</vt:lpstr>
      <vt:lpstr>mes</vt:lpstr>
      <vt:lpstr>municipio</vt:lpstr>
      <vt:lpstr>permiso</vt:lpstr>
      <vt:lpstr>permisos</vt:lpstr>
      <vt:lpstr>Punt1.1.1</vt:lpstr>
      <vt:lpstr>Punt1.1.2</vt:lpstr>
      <vt:lpstr>Punt1.1.3</vt:lpstr>
      <vt:lpstr>Punt1.2.1</vt:lpstr>
      <vt:lpstr>Punt1.2.2</vt:lpstr>
      <vt:lpstr>Punt1.3.1</vt:lpstr>
      <vt:lpstr>Punt1.3.2</vt:lpstr>
      <vt:lpstr>Punt1.3.3</vt:lpstr>
      <vt:lpstr>Punt1.3.4</vt:lpstr>
      <vt:lpstr>Punt1.3.5</vt:lpstr>
      <vt:lpstr>tamaño</vt:lpstr>
      <vt:lpstr>tipo_Doc</vt:lpstr>
      <vt:lpstr>unidades</vt:lpstr>
      <vt:lpstr>visión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Ambiente</dc:creator>
  <cp:keywords/>
  <dc:description/>
  <cp:lastModifiedBy>Angie Tatiana Ramos Vargas</cp:lastModifiedBy>
  <cp:revision/>
  <dcterms:created xsi:type="dcterms:W3CDTF">2019-05-09T15:54:36Z</dcterms:created>
  <dcterms:modified xsi:type="dcterms:W3CDTF">2026-03-13T22:18:56Z</dcterms:modified>
  <cp:category/>
  <cp:contentStatus/>
</cp:coreProperties>
</file>